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02 - Escolas\32 - Ar Condicionado ETI Infantil\Licitação 13-09-22\Orçamento\"/>
    </mc:Choice>
  </mc:AlternateContent>
  <xr:revisionPtr revIDLastSave="0" documentId="13_ncr:1_{78BE9163-8075-4462-A450-34426EFC26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RESUMO" sheetId="2" r:id="rId2"/>
    <sheet name="Cronograma Mensal" sheetId="6" r:id="rId3"/>
    <sheet name="C.F.F." sheetId="3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xlfn_IFERROR">NA()</definedName>
    <definedName name="___xlnm_Print_Area_4">#REF!</definedName>
    <definedName name="__xlfn_IFERROR">NA()</definedName>
    <definedName name="__xlnm_Print_Area_2">#REF!</definedName>
    <definedName name="__xlnm_Print_Area_4" localSheetId="2">'Cronograma Mensal'!$A$1:$E$22</definedName>
    <definedName name="__xlnm_Print_Titles_2">#REF!</definedName>
    <definedName name="abs">#REF!</definedName>
    <definedName name="_xlnm.Print_Area" localSheetId="3">'C.F.F.'!$A$1:$X$46</definedName>
    <definedName name="_xlnm.Print_Area" localSheetId="2">'Cronograma Mensal'!$A$1:$F$29</definedName>
    <definedName name="_xlnm.Print_Area" localSheetId="0">ORÇAMENTO!$A$1:$I$52</definedName>
    <definedName name="_xlnm.Print_Area" localSheetId="1">RESUMO!$A$1:$E$31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huhu" localSheetId="2">#REF!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PreçoServiçoPorFrente">OFFSET([3]PLE!$BM$16,1,0):OFFSET([3]PLE!#REF!,-1,0)</definedName>
    <definedName name="respPLE">[1]DADOS!$A$20</definedName>
    <definedName name="SHARED_FORMULA_0_19_0_19_0" localSheetId="2">#REF!+1</definedName>
    <definedName name="SHARED_FORMULA_0_19_0_19_0">#REF!+1</definedName>
    <definedName name="SHARED_FORMULA_6_101_6_101_4" localSheetId="2">ROUND(#REF!*#REF!,2)</definedName>
    <definedName name="SHARED_FORMULA_6_101_6_101_4">ROUND(#REF!*#REF!,2)</definedName>
    <definedName name="SHARED_FORMULA_6_123_6_123_4" localSheetId="2">ROUND(#REF!*#REF!,2)</definedName>
    <definedName name="SHARED_FORMULA_6_123_6_123_4">ROUND(#REF!*#REF!,2)</definedName>
    <definedName name="SHARED_FORMULA_6_131_6_131_3" localSheetId="2">#REF!*#REF!</definedName>
    <definedName name="SHARED_FORMULA_6_131_6_131_3">#REF!*#REF!</definedName>
    <definedName name="SHARED_FORMULA_6_15_6_15_4" localSheetId="2">ROUND(#REF!*#REF!,2)</definedName>
    <definedName name="SHARED_FORMULA_6_15_6_15_4">ROUND(#REF!*#REF!,2)</definedName>
    <definedName name="SHARED_FORMULA_6_155_6_155_3" localSheetId="2">#REF!*#REF!</definedName>
    <definedName name="SHARED_FORMULA_6_155_6_155_3">#REF!*#REF!</definedName>
    <definedName name="SHARED_FORMULA_6_192_6_192_3" localSheetId="2">#REF!*#REF!</definedName>
    <definedName name="SHARED_FORMULA_6_192_6_192_3">#REF!*#REF!</definedName>
    <definedName name="SHARED_FORMULA_6_212_6_212_3" localSheetId="2">#REF!*#REF!</definedName>
    <definedName name="SHARED_FORMULA_6_212_6_212_3">#REF!*#REF!</definedName>
    <definedName name="SHARED_FORMULA_6_221_6_221_3" localSheetId="2">#REF!*#REF!</definedName>
    <definedName name="SHARED_FORMULA_6_221_6_221_3">#REF!*#REF!</definedName>
    <definedName name="SHARED_FORMULA_6_238_6_238_3" localSheetId="2">#REF!*#REF!</definedName>
    <definedName name="SHARED_FORMULA_6_238_6_238_3">#REF!*#REF!</definedName>
    <definedName name="SHARED_FORMULA_6_247_6_247_3" localSheetId="2">#REF!*#REF!</definedName>
    <definedName name="SHARED_FORMULA_6_247_6_247_3">#REF!*#REF!</definedName>
    <definedName name="SHARED_FORMULA_6_292_6_292_3" localSheetId="2">#REF!*#REF!</definedName>
    <definedName name="SHARED_FORMULA_6_292_6_292_3">#REF!*#REF!</definedName>
    <definedName name="SHARED_FORMULA_6_311_6_311_3" localSheetId="2">#REF!*#REF!</definedName>
    <definedName name="SHARED_FORMULA_6_311_6_311_3">#REF!*#REF!</definedName>
    <definedName name="SHARED_FORMULA_6_324_6_324_3" localSheetId="2">#REF!*#REF!</definedName>
    <definedName name="SHARED_FORMULA_6_324_6_324_3">#REF!*#REF!</definedName>
    <definedName name="SHARED_FORMULA_6_334_6_334_3" localSheetId="2">#REF!*#REF!</definedName>
    <definedName name="SHARED_FORMULA_6_334_6_334_3">#REF!*#REF!</definedName>
    <definedName name="SHARED_FORMULA_6_354_6_354_3" localSheetId="2">#REF!*#REF!</definedName>
    <definedName name="SHARED_FORMULA_6_354_6_354_3">#REF!*#REF!</definedName>
    <definedName name="SHARED_FORMULA_6_369_6_369_3" localSheetId="2">#REF!*#REF!</definedName>
    <definedName name="SHARED_FORMULA_6_369_6_369_3">#REF!*#REF!</definedName>
    <definedName name="SHARED_FORMULA_6_43_6_43_3" localSheetId="2">#REF!*#REF!</definedName>
    <definedName name="SHARED_FORMULA_6_43_6_43_3">#REF!*#REF!</definedName>
    <definedName name="SHARED_FORMULA_6_473_6_473_3" localSheetId="2">#REF!*#REF!</definedName>
    <definedName name="SHARED_FORMULA_6_473_6_473_3">#REF!*#REF!</definedName>
    <definedName name="SHARED_FORMULA_6_481_6_481_3" localSheetId="2">#REF!*#REF!</definedName>
    <definedName name="SHARED_FORMULA_6_481_6_481_3">#REF!*#REF!</definedName>
    <definedName name="SHARED_FORMULA_6_496_6_496_3" localSheetId="2">#REF!*#REF!</definedName>
    <definedName name="SHARED_FORMULA_6_496_6_496_3">#REF!*#REF!</definedName>
    <definedName name="SHARED_FORMULA_6_543_6_543_3" localSheetId="2">#REF!*#REF!</definedName>
    <definedName name="SHARED_FORMULA_6_543_6_543_3">#REF!*#REF!</definedName>
    <definedName name="SHARED_FORMULA_6_600_6_600_3" localSheetId="2">#REF!*#REF!</definedName>
    <definedName name="SHARED_FORMULA_6_600_6_600_3">#REF!*#REF!</definedName>
    <definedName name="SHARED_FORMULA_6_67_6_67_3" localSheetId="2">#REF!*#REF!</definedName>
    <definedName name="SHARED_FORMULA_6_67_6_67_3">#REF!*#REF!</definedName>
    <definedName name="SHARED_FORMULA_6_77_6_77_3" localSheetId="2">#REF!*#REF!</definedName>
    <definedName name="SHARED_FORMULA_6_77_6_77_3">#REF!*#REF!</definedName>
    <definedName name="SHARED_FORMULA_6_93_6_93_4" localSheetId="2">ROUND(#REF!*#REF!,2)</definedName>
    <definedName name="SHARED_FORMULA_6_93_6_93_4">ROUND(#REF!*#REF!,2)</definedName>
    <definedName name="SHARED_FORMULA_7_130_7_130_3" localSheetId="2">#REF!/#REF!*100</definedName>
    <definedName name="SHARED_FORMULA_7_130_7_130_3">#REF!/#REF!*100</definedName>
    <definedName name="SHARED_FORMULA_7_154_7_154_3" localSheetId="2">#REF!/#REF!*100</definedName>
    <definedName name="SHARED_FORMULA_7_154_7_154_3">#REF!/#REF!*100</definedName>
    <definedName name="SHARED_FORMULA_7_192_7_192_3" localSheetId="2">#REF!/#REF!*100</definedName>
    <definedName name="SHARED_FORMULA_7_192_7_192_3">#REF!/#REF!*100</definedName>
    <definedName name="SHARED_FORMULA_7_212_7_212_3" localSheetId="2">#REF!/#REF!*100</definedName>
    <definedName name="SHARED_FORMULA_7_212_7_212_3">#REF!/#REF!*100</definedName>
    <definedName name="SHARED_FORMULA_7_238_7_238_3" localSheetId="2">#REF!/#REF!*100</definedName>
    <definedName name="SHARED_FORMULA_7_238_7_238_3">#REF!/#REF!*100</definedName>
    <definedName name="SHARED_FORMULA_7_247_7_247_3" localSheetId="2">#REF!/#REF!*100</definedName>
    <definedName name="SHARED_FORMULA_7_247_7_247_3">#REF!/#REF!*100</definedName>
    <definedName name="SHARED_FORMULA_7_292_7_292_3" localSheetId="2">#REF!/#REF!*100</definedName>
    <definedName name="SHARED_FORMULA_7_292_7_292_3">#REF!/#REF!*100</definedName>
    <definedName name="SHARED_FORMULA_7_311_7_311_3" localSheetId="2">#REF!/#REF!*100</definedName>
    <definedName name="SHARED_FORMULA_7_311_7_311_3">#REF!/#REF!*100</definedName>
    <definedName name="SHARED_FORMULA_7_324_7_324_3" localSheetId="2">#REF!/#REF!*100</definedName>
    <definedName name="SHARED_FORMULA_7_324_7_324_3">#REF!/#REF!*100</definedName>
    <definedName name="SHARED_FORMULA_7_334_7_334_3" localSheetId="2">#REF!/#REF!*100</definedName>
    <definedName name="SHARED_FORMULA_7_334_7_334_3">#REF!/#REF!*100</definedName>
    <definedName name="SHARED_FORMULA_7_354_7_354_3" localSheetId="2">#REF!/#REF!*100</definedName>
    <definedName name="SHARED_FORMULA_7_354_7_354_3">#REF!/#REF!*100</definedName>
    <definedName name="SHARED_FORMULA_7_369_7_369_3" localSheetId="2">#REF!/#REF!*100</definedName>
    <definedName name="SHARED_FORMULA_7_369_7_369_3">#REF!/#REF!*100</definedName>
    <definedName name="SHARED_FORMULA_7_401_7_401_3" localSheetId="2">#REF!/#REF!*100</definedName>
    <definedName name="SHARED_FORMULA_7_401_7_401_3">#REF!/#REF!*100</definedName>
    <definedName name="SHARED_FORMULA_7_43_7_43_3" localSheetId="2">#REF!/#REF!*100</definedName>
    <definedName name="SHARED_FORMULA_7_43_7_43_3">#REF!/#REF!*100</definedName>
    <definedName name="SHARED_FORMULA_7_433_7_433_3" localSheetId="2">#REF!/#REF!*100</definedName>
    <definedName name="SHARED_FORMULA_7_433_7_433_3">#REF!/#REF!*100</definedName>
    <definedName name="SHARED_FORMULA_7_465_7_465_3" localSheetId="2">#REF!/#REF!*100</definedName>
    <definedName name="SHARED_FORMULA_7_465_7_465_3">#REF!/#REF!*100</definedName>
    <definedName name="SHARED_FORMULA_7_473_7_473_3" localSheetId="2">#REF!/#REF!*100</definedName>
    <definedName name="SHARED_FORMULA_7_473_7_473_3">#REF!/#REF!*100</definedName>
    <definedName name="SHARED_FORMULA_7_496_7_496_3" localSheetId="2">#REF!/#REF!*100</definedName>
    <definedName name="SHARED_FORMULA_7_496_7_496_3">#REF!/#REF!*100</definedName>
    <definedName name="SHARED_FORMULA_7_539_7_539_3" localSheetId="2">#REF!/#REF!*100</definedName>
    <definedName name="SHARED_FORMULA_7_539_7_539_3">#REF!/#REF!*100</definedName>
    <definedName name="SHARED_FORMULA_7_547_7_547_3" localSheetId="2">#REF!/#REF!*100</definedName>
    <definedName name="SHARED_FORMULA_7_547_7_547_3">#REF!/#REF!*100</definedName>
    <definedName name="SHARED_FORMULA_7_601_7_601_3" localSheetId="2">#REF!/#REF!*100</definedName>
    <definedName name="SHARED_FORMULA_7_601_7_601_3">#REF!/#REF!*100</definedName>
    <definedName name="SHARED_FORMULA_7_66_7_66_3" localSheetId="2">#REF!/#REF!*100</definedName>
    <definedName name="SHARED_FORMULA_7_66_7_66_3">#REF!/#REF!*100</definedName>
    <definedName name="SHARED_FORMULA_7_76_7_76_3" localSheetId="2">#REF!/#REF!*100</definedName>
    <definedName name="SHARED_FORMULA_7_76_7_76_3">#REF!/#REF!*100</definedName>
    <definedName name="SHARED_FORMULA_8_19_8_19_0" localSheetId="2">#REF!*#REF!</definedName>
    <definedName name="SHARED_FORMULA_8_19_8_19_0">#REF!*#REF!</definedName>
    <definedName name="SubItemInvestimento">OFFSET([2]Listas!$A$2,1,MATCH([2]QCI!$E1,[2]Listas!$2:$2,0)-1,INDEX([2]Listas!$2:$2,MATCH([2]QCI!$E1,[2]Listas!$2:$2,0)+1))</definedName>
    <definedName name="TipoOrçamento">"BASE"</definedName>
    <definedName name="TituloEventos">OFFSET([1]DADOS!$J$33,1,0):OFFSET([1]DADOS!$J$39,-1,0)</definedName>
    <definedName name="_xlnm.Print_Titles" localSheetId="2">'Cronograma Mensal'!$A:$D</definedName>
    <definedName name="_xlnm.Print_Titles" localSheetId="0">ORÇAMENTO!$12:$21</definedName>
    <definedName name="Z_30999B9E_2E65_4663_976F_9A54CE05102E__wvu_PrintArea" localSheetId="2">'Cronograma Mensal'!$A$1:$F$28</definedName>
    <definedName name="Z_37FA8F07_9D7A_418D_BC30_0AE0C3739A19__wvu_PrintArea" localSheetId="2">'Cronograma Mensal'!$A$1:$F$28</definedName>
    <definedName name="Z_3B8348FD_7A00_44FD_ACF5_E6A19592872E_.wvu.Cols" localSheetId="2" hidden="1">'Cronograma Mensal'!$E:$F</definedName>
    <definedName name="Z_3B8348FD_7A00_44FD_ACF5_E6A19592872E_.wvu.PrintArea" localSheetId="2" hidden="1">'Cronograma Mensal'!$A$1:$F$29</definedName>
    <definedName name="Z_3B8348FD_7A00_44FD_ACF5_E6A19592872E_.wvu.PrintTitles" localSheetId="2" hidden="1">'Cronograma Mensal'!$A:$D</definedName>
    <definedName name="Z_50160325_FDD6_4995_897D_2F4F0C6430EC__wvu_PrintArea" localSheetId="2">'Cronograma Mensal'!$A$1:$F$28</definedName>
    <definedName name="Z_B535EED3_096A_4559_AE37_6359A35C71B4_.wvu.Cols" localSheetId="2" hidden="1">'Cronograma Mensal'!$E:$F</definedName>
    <definedName name="Z_B535EED3_096A_4559_AE37_6359A35C71B4_.wvu.PrintArea" localSheetId="2" hidden="1">'Cronograma Mensal'!$A$1:$F$29</definedName>
    <definedName name="Z_B535EED3_096A_4559_AE37_6359A35C71B4_.wvu.PrintTitles" localSheetId="2" hidden="1">'Cronograma Mensal'!$A:$D</definedName>
    <definedName name="Z_CE6D2F78_279A_48FF_B90B_4CA40BF0D3DA__wvu_PrintArea" localSheetId="2">'Cronograma Mensal'!$A$1:$F$28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A8" i="2" l="1"/>
  <c r="H38" i="1" l="1"/>
  <c r="H39" i="1"/>
  <c r="H40" i="1"/>
  <c r="H41" i="1"/>
  <c r="H42" i="1"/>
  <c r="H43" i="1"/>
  <c r="H30" i="1"/>
  <c r="H31" i="1"/>
  <c r="B6" i="2" l="1"/>
  <c r="B17" i="2" l="1"/>
  <c r="B17" i="6" s="1"/>
  <c r="H37" i="1"/>
  <c r="H29" i="1"/>
  <c r="H36" i="1"/>
  <c r="H28" i="1"/>
  <c r="H27" i="1"/>
  <c r="H26" i="1"/>
  <c r="H24" i="1"/>
  <c r="E32" i="1" l="1"/>
  <c r="E25" i="1"/>
  <c r="E23" i="1"/>
  <c r="E22" i="1" l="1"/>
  <c r="G44" i="1" s="1"/>
  <c r="B12" i="2"/>
  <c r="B9" i="6" l="1"/>
  <c r="B11" i="6"/>
  <c r="B7" i="6"/>
  <c r="A17" i="6"/>
  <c r="I33" i="1" l="1"/>
  <c r="I34" i="1"/>
  <c r="I35" i="1"/>
  <c r="A36" i="3"/>
  <c r="B10" i="2" l="1"/>
  <c r="B11" i="3" l="1"/>
  <c r="B26" i="3" l="1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Y26" i="3" l="1"/>
  <c r="H9" i="3" l="1"/>
  <c r="C17" i="2" l="1"/>
  <c r="D2" i="1"/>
  <c r="D17" i="2" l="1"/>
  <c r="D26" i="3"/>
  <c r="D17" i="6" l="1"/>
  <c r="D22" i="3"/>
  <c r="E27" i="3"/>
  <c r="J27" i="3"/>
  <c r="T27" i="3"/>
  <c r="O27" i="3"/>
  <c r="B43" i="3"/>
  <c r="D41" i="3"/>
  <c r="B41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B24" i="3"/>
  <c r="A24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B22" i="3"/>
  <c r="A22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B20" i="3"/>
  <c r="A20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B18" i="3"/>
  <c r="A18" i="3"/>
  <c r="E13" i="3"/>
  <c r="E11" i="3"/>
  <c r="E9" i="3"/>
  <c r="A9" i="3"/>
  <c r="B7" i="3"/>
  <c r="A4" i="3"/>
  <c r="G15" i="2"/>
  <c r="G14" i="2"/>
  <c r="Y27" i="3" l="1"/>
  <c r="J23" i="3"/>
  <c r="T23" i="3"/>
  <c r="Y18" i="3"/>
  <c r="E23" i="3"/>
  <c r="Y22" i="3"/>
  <c r="O23" i="3"/>
  <c r="Y24" i="3"/>
  <c r="Y20" i="3"/>
  <c r="Y23" i="3" l="1"/>
  <c r="C26" i="3" l="1"/>
  <c r="D18" i="3" l="1"/>
  <c r="O19" i="3" l="1"/>
  <c r="J19" i="3"/>
  <c r="T19" i="3"/>
  <c r="E19" i="3"/>
  <c r="D20" i="3"/>
  <c r="I30" i="1" l="1"/>
  <c r="I37" i="1"/>
  <c r="I39" i="1"/>
  <c r="I41" i="1"/>
  <c r="I43" i="1"/>
  <c r="I31" i="1"/>
  <c r="I38" i="1"/>
  <c r="I40" i="1"/>
  <c r="I42" i="1"/>
  <c r="G45" i="1"/>
  <c r="H18" i="1" s="1"/>
  <c r="I27" i="1"/>
  <c r="I25" i="1"/>
  <c r="I28" i="1"/>
  <c r="I26" i="1"/>
  <c r="I29" i="1"/>
  <c r="I24" i="1"/>
  <c r="C19" i="2"/>
  <c r="E18" i="6"/>
  <c r="E20" i="6" s="1"/>
  <c r="O21" i="3"/>
  <c r="T21" i="3"/>
  <c r="E21" i="3"/>
  <c r="J21" i="3"/>
  <c r="Y19" i="3"/>
  <c r="D24" i="3"/>
  <c r="D19" i="2" l="1"/>
  <c r="I36" i="1"/>
  <c r="I32" i="1"/>
  <c r="I44" i="1" s="1"/>
  <c r="I23" i="1"/>
  <c r="I22" i="1"/>
  <c r="Y21" i="3"/>
  <c r="O25" i="3"/>
  <c r="O29" i="3" s="1"/>
  <c r="J25" i="3"/>
  <c r="J29" i="3" s="1"/>
  <c r="E25" i="3"/>
  <c r="T25" i="3"/>
  <c r="T29" i="3" s="1"/>
  <c r="D29" i="3"/>
  <c r="I45" i="1" l="1"/>
  <c r="D20" i="6"/>
  <c r="E17" i="2"/>
  <c r="C17" i="6" s="1"/>
  <c r="C24" i="3"/>
  <c r="Y25" i="3"/>
  <c r="E29" i="3"/>
  <c r="E32" i="3" s="1"/>
  <c r="J32" i="3" s="1"/>
  <c r="O32" i="3" s="1"/>
  <c r="C22" i="3"/>
  <c r="T32" i="3"/>
  <c r="D32" i="3"/>
  <c r="G11" i="3" s="1"/>
  <c r="G13" i="3" s="1"/>
  <c r="C20" i="3"/>
  <c r="C18" i="3"/>
  <c r="E10" i="2" l="1"/>
  <c r="E21" i="6"/>
  <c r="F9" i="6"/>
  <c r="C20" i="6"/>
  <c r="E19" i="2"/>
  <c r="C29" i="3"/>
  <c r="C32" i="3" s="1"/>
  <c r="D21" i="6" l="1"/>
  <c r="C21" i="6" s="1"/>
</calcChain>
</file>

<file path=xl/sharedStrings.xml><?xml version="1.0" encoding="utf-8"?>
<sst xmlns="http://schemas.openxmlformats.org/spreadsheetml/2006/main" count="222" uniqueCount="156">
  <si>
    <t>PO - PLANILHA ORÇAMENTÁRIA</t>
  </si>
  <si>
    <t>Grau de Sigilo</t>
  </si>
  <si>
    <t>#PUBLICO</t>
  </si>
  <si>
    <t>Nº OPERAÇÃO</t>
  </si>
  <si>
    <t>GESTOR</t>
  </si>
  <si>
    <t>PROGRAMA  /  AÇÃO  /  MODALIDADE</t>
  </si>
  <si>
    <t>OBJETO</t>
  </si>
  <si>
    <t>1039.006-41/2017</t>
  </si>
  <si>
    <t>M.CIDADES</t>
  </si>
  <si>
    <t>PLANEJAMENTO URBANO</t>
  </si>
  <si>
    <t>OBRAS DE RECAPEAMENTO EM DIVERSAS VIAS DO MUNICÍPIO DE ITAPEVI</t>
  </si>
  <si>
    <t>PROPONENTE  /  TOMADOR</t>
  </si>
  <si>
    <t>MUNICÍPIO  /  UF  /  LOCALIDADE  /  ENDEREÇO</t>
  </si>
  <si>
    <t>APELIDO DO EMPREENDIMENTO</t>
  </si>
  <si>
    <t>PREFEITURA MUNICIPAL DE ITAPEVI</t>
  </si>
  <si>
    <t>ITAPEVI  /  SP  /  CENTRO DA CIDADE  /  ITAPEVI</t>
  </si>
  <si>
    <t>RECAPE - CENTRO - PARTE I</t>
  </si>
  <si>
    <t>DATA BASE</t>
  </si>
  <si>
    <t>DESN.</t>
  </si>
  <si>
    <t>LOC.SINAPI</t>
  </si>
  <si>
    <t>DESCRIÇÃO DO LOTE</t>
  </si>
  <si>
    <t>BDI</t>
  </si>
  <si>
    <t>NÃO</t>
  </si>
  <si>
    <t>São Paulo-SP</t>
  </si>
  <si>
    <t>PREFEITURA DO MUNICÍPIO DE ITAPEVI</t>
  </si>
  <si>
    <t>ESTADO DE  SÃO PAULO</t>
  </si>
  <si>
    <t xml:space="preserve">OBRA: </t>
  </si>
  <si>
    <t xml:space="preserve">Tipo de Intervenção: </t>
  </si>
  <si>
    <t>Endereço :</t>
  </si>
  <si>
    <t>Investimento:</t>
  </si>
  <si>
    <t xml:space="preserve">TAB.  REF.: </t>
  </si>
  <si>
    <t>Item</t>
  </si>
  <si>
    <t>Código</t>
  </si>
  <si>
    <t>Fonte</t>
  </si>
  <si>
    <t>Descrição dos Serviços</t>
  </si>
  <si>
    <t>Un.</t>
  </si>
  <si>
    <t>Qtd.</t>
  </si>
  <si>
    <t xml:space="preserve">Custo un. </t>
  </si>
  <si>
    <t>Custo Total</t>
  </si>
  <si>
    <t xml:space="preserve">% </t>
  </si>
  <si>
    <t>01.01</t>
  </si>
  <si>
    <t>01.01.01</t>
  </si>
  <si>
    <t>TOTAL GERAL SEM BDI</t>
  </si>
  <si>
    <t>TOTAL GERAL COM BDI</t>
  </si>
  <si>
    <t>Erica Souza Sotto Soares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</si>
  <si>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</si>
  <si>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</si>
  <si>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</si>
  <si>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</si>
  <si>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ITAPEVI</t>
  </si>
  <si>
    <t>Local</t>
  </si>
  <si>
    <t>Nome:</t>
  </si>
  <si>
    <t>Título:</t>
  </si>
  <si>
    <t>Engª Civil/ Responsável Orçamentista</t>
  </si>
  <si>
    <t>CREA:</t>
  </si>
  <si>
    <t>Data</t>
  </si>
  <si>
    <t>ART:</t>
  </si>
  <si>
    <t>28027230180089421</t>
  </si>
  <si>
    <t xml:space="preserve">TOTAL  GERAL </t>
  </si>
  <si>
    <t>TAB.  REF.:</t>
  </si>
  <si>
    <t>Descrição</t>
  </si>
  <si>
    <t>Peso</t>
  </si>
  <si>
    <t>Valor do Serviço</t>
  </si>
  <si>
    <t>MÊS 01</t>
  </si>
  <si>
    <t>MÊS 02</t>
  </si>
  <si>
    <t>MÊS 03</t>
  </si>
  <si>
    <t>MÊS 04</t>
  </si>
  <si>
    <t>%</t>
  </si>
  <si>
    <t>R$</t>
  </si>
  <si>
    <t>sem1</t>
  </si>
  <si>
    <t>sem2</t>
  </si>
  <si>
    <t>sem3</t>
  </si>
  <si>
    <t>sem4</t>
  </si>
  <si>
    <t>sem5</t>
  </si>
  <si>
    <t>Sub-Total</t>
  </si>
  <si>
    <t>Total Geral com BDI (23,38%)</t>
  </si>
  <si>
    <t>M</t>
  </si>
  <si>
    <t>Fabio das Virgens Junior</t>
  </si>
  <si>
    <t>CREA nº 5070331130</t>
  </si>
  <si>
    <t>Marcos de Oliveira Anjos</t>
  </si>
  <si>
    <t xml:space="preserve"> ART.: 28027180211019785</t>
  </si>
  <si>
    <t>Sicro- Abr/21; Siurb-Jan/21; CDHU-182; SINAPI - Jul/21</t>
  </si>
  <si>
    <t>Total Geral</t>
  </si>
  <si>
    <t>Tipo de Intervenção:</t>
  </si>
  <si>
    <t>CDHU</t>
  </si>
  <si>
    <t>BDI:</t>
  </si>
  <si>
    <t>EQUIPAMENTOS</t>
  </si>
  <si>
    <t>CJ</t>
  </si>
  <si>
    <t>UN</t>
  </si>
  <si>
    <t>46.27.090</t>
  </si>
  <si>
    <t>38.23.330</t>
  </si>
  <si>
    <t>34627</t>
  </si>
  <si>
    <t>Tubo de cobre flexível, espessura 1/32" - diâmetro 1/2", inclusive conexões</t>
  </si>
  <si>
    <t xml:space="preserve">M     </t>
  </si>
  <si>
    <t>01.02</t>
  </si>
  <si>
    <t>01.02.01</t>
  </si>
  <si>
    <t>01.02.02</t>
  </si>
  <si>
    <t>01.02.03</t>
  </si>
  <si>
    <t>01.02.04</t>
  </si>
  <si>
    <t>01.02.05</t>
  </si>
  <si>
    <t>01.02.06</t>
  </si>
  <si>
    <t>01.03</t>
  </si>
  <si>
    <t>01.03.01</t>
  </si>
  <si>
    <t>01.03.02</t>
  </si>
  <si>
    <t>01.03.03</t>
  </si>
  <si>
    <t>01.03.04</t>
  </si>
  <si>
    <t>01.03.05</t>
  </si>
  <si>
    <t>MATERIAIS REFRIGERAÇÃO</t>
  </si>
  <si>
    <t>ELÉTRICA</t>
  </si>
  <si>
    <t>01.03.06</t>
  </si>
  <si>
    <t>01.03.07</t>
  </si>
  <si>
    <t>01.03.08</t>
  </si>
  <si>
    <t>37.04.260</t>
  </si>
  <si>
    <t>37.13.630</t>
  </si>
  <si>
    <t>37.13.640</t>
  </si>
  <si>
    <t>37.16.071</t>
  </si>
  <si>
    <t>39.21.020</t>
  </si>
  <si>
    <t>Quadro de distribuição universal de sobrepor, para disjuntores 24 DIN / 18 Bolt-on - 150 A - sem componentes</t>
  </si>
  <si>
    <t>Disjuntor termomagnético, bipolar 220/380 V, corrente de 10 A até 50 A</t>
  </si>
  <si>
    <t>Disjuntor termomagnético, bipolar 220/380 V, corrente de 60 A até 100 A</t>
  </si>
  <si>
    <t>Axm</t>
  </si>
  <si>
    <t>Cabo de cobre flexível de 2,5 mm², isolamento 0,6/1kV - isolação HEPR 90°C</t>
  </si>
  <si>
    <t>43.07.340</t>
  </si>
  <si>
    <t>Ar condicionado a frio, tipo split parede com capacidade de 18.000 BTU/h</t>
  </si>
  <si>
    <t>46.27.060</t>
  </si>
  <si>
    <t>32.11.270</t>
  </si>
  <si>
    <t>32.11.200</t>
  </si>
  <si>
    <t>Tubo de cobre flexível, espessura 1/32" - diâmetro 1/4", inclusive conexões</t>
  </si>
  <si>
    <t>Isolamento térmico em espuma elastomérica, espessura de 9 a 12 mm, para tubulação de 1/4´ (cobre)</t>
  </si>
  <si>
    <t>Isolamento térmico em polietileno expandido, espessura de 5 mm, para tubulação de 1/2´ (15 mm)</t>
  </si>
  <si>
    <t>SINAPI-I</t>
  </si>
  <si>
    <t>43.20.130</t>
  </si>
  <si>
    <t>38.06.040</t>
  </si>
  <si>
    <t>38.06.020</t>
  </si>
  <si>
    <t>40.06.040</t>
  </si>
  <si>
    <t>40.06.100</t>
  </si>
  <si>
    <t>39.26.060</t>
  </si>
  <si>
    <t>01.03.09</t>
  </si>
  <si>
    <t>01.03.10</t>
  </si>
  <si>
    <t>01.03.11</t>
  </si>
  <si>
    <t>Eletroduto galvanizado a quente conforme NBR5598 - 3/4´ com acessórios</t>
  </si>
  <si>
    <t>Eletroduto galvanizado a quente conforme NBR5598 - 1/2´ com acessórios</t>
  </si>
  <si>
    <t>Condulete metálico de 3/4´</t>
  </si>
  <si>
    <t>Condulete metálico de 1 1/2´</t>
  </si>
  <si>
    <t>Cabo de cobre flexível de 16 mm², isolamento 0,6/1 kV - isolação HEPR 90°C - baixa emissão de fumaça e gases</t>
  </si>
  <si>
    <t>Sistema de barramento blindado de 100 a 2000 A, trifásico, barra de cobre</t>
  </si>
  <si>
    <t xml:space="preserve">CABO FLEXIVEL PVC 750 V, 4 CONDUTORES DE 4,0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</si>
  <si>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Mão francesa dupla, galvanizada a fogo, L= 500 mm</t>
  </si>
  <si>
    <t>Caixa de passagem para condicionamento de ar tipo Split, com saída de dreno único na vertical - 39 x 22 x 6 cm</t>
  </si>
  <si>
    <t xml:space="preserve"> CDHU-186; SINAPI - Julho/22</t>
  </si>
  <si>
    <t>RUA ALCIDES COTRIM, 177 - JARDIM SANTA RITA</t>
  </si>
  <si>
    <t>IMPLANTAÇÃO DE AR CONDICIONADO</t>
  </si>
  <si>
    <t>AQUISIÇÃO E INSTALAÇÃO DE EQUIPAMENTOS DE AR CONDICIONADO NA ESCOLA DE TEMPO INTEGRAL INFANTIL</t>
  </si>
  <si>
    <t>INSTALAÇÃO DE EQUIPAMENTOS DE AR CONDICIONADO</t>
  </si>
  <si>
    <t>XX,XX%</t>
  </si>
  <si>
    <t xml:space="preserve">Preço Total com BDI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</si>
</sst>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0.0000"/>
    <numFmt numFmtId="166" formatCode="0,000.00&quot; m2&quot;"/>
    <numFmt numFmtId="167" formatCode="&quot;R$ &quot;* #,##0.00\ &quot;/&quot;\ &quot;m2&quot;"/>
    <numFmt numFmtId="168" formatCode="00"/>
    <numFmt numFmtId="169" formatCode="_-* #,##0.00_-;\-* #,##0.00_-;_-* \-??_-;_-@_-"/>
    <numFmt numFmtId="170" formatCode="General;General;"/>
    <numFmt numFmtId="171" formatCode="dd\ &quot;de&quot;\ mmmm\ &quot;de&quot;\ yyyy"/>
    <numFmt numFmtId="172" formatCode="&quot;R$ &quot;#,##0.00"/>
    <numFmt numFmtId="173" formatCode="_(* #,##0.00_);_(* \(#,##0.00\);_(* \-??_);_(@_)"/>
    <numFmt numFmtId="174" formatCode="&quot;R$ &quot;\ #,##0.00\ &quot;/&quot;\ &quot;m2&quot;"/>
    <numFmt numFmtId="175" formatCode="_(&quot;R$ &quot;#,##0.00_);_(&quot;R$ &quot;* \(#,##0.00\);_(&quot;R$ &quot;* \-??_);_(@_)"/>
    <numFmt numFmtId="176" formatCode="0.00000000%"/>
    <numFmt numFmtId="177" formatCode="_(&quot;R$ &quot;* #,##0.00_);_(&quot;R$ &quot;* \(#,##0.00\);_(&quot;R$ &quot;* &quot;-&quot;??_);_(@_)"/>
    <numFmt numFmtId="178" formatCode="&quot;R$&quot;\ #,##0.00"/>
    <numFmt numFmtId="179" formatCode="_(* #,##0.00000_);_(* \(#,##0.00000\);_(* \-??_);_(@_)"/>
    <numFmt numFmtId="180" formatCode="0.00_)"/>
    <numFmt numFmtId="181" formatCode="_(* #,##0.00_);_(* \(#,##0.00\);_(* &quot;-&quot;??_);_(@_)"/>
    <numFmt numFmtId="182" formatCode="&quot;MÊS&quot;\ ##"/>
    <numFmt numFmtId="183" formatCode="&quot; R$ &quot;#,##0.00\ &quot;/ m2&quot;"/>
    <numFmt numFmtId="184" formatCode="_(&quot;R$ &quot;#,##0.00_);_(&quot;R$ &quot;\(#,##0.00\);_(&quot;R$ &quot;\ \-??_);_(@_)"/>
    <numFmt numFmtId="185" formatCode="##,##0.00\ &quot;m2&quot;"/>
    <numFmt numFmtId="186" formatCode="* #,##0.00\ ;* \(#,##0.00\);* \-#\ ;@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hadow/>
      <sz val="10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4"/>
      <color theme="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5"/>
      <name val="Arial"/>
      <family val="2"/>
    </font>
    <font>
      <b/>
      <sz val="15"/>
      <color theme="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6"/>
      <color theme="0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-0.49998474074526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1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5" fillId="0" borderId="0" applyFont="0" applyFill="0" applyBorder="0" applyAlignment="0" applyProtection="0"/>
    <xf numFmtId="164" fontId="2" fillId="0" borderId="0"/>
    <xf numFmtId="0" fontId="2" fillId="0" borderId="0" applyBorder="0"/>
    <xf numFmtId="0" fontId="1" fillId="0" borderId="0"/>
    <xf numFmtId="18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" fillId="0" borderId="0"/>
    <xf numFmtId="0" fontId="2" fillId="0" borderId="0" applyNumberFormat="0"/>
    <xf numFmtId="0" fontId="33" fillId="0" borderId="0"/>
    <xf numFmtId="0" fontId="33" fillId="0" borderId="0"/>
    <xf numFmtId="0" fontId="29" fillId="0" borderId="0"/>
    <xf numFmtId="0" fontId="2" fillId="0" borderId="0"/>
    <xf numFmtId="186" fontId="2" fillId="0" borderId="0"/>
    <xf numFmtId="181" fontId="25" fillId="0" borderId="0" applyFont="0" applyFill="0" applyBorder="0" applyAlignment="0" applyProtection="0"/>
    <xf numFmtId="0" fontId="34" fillId="0" borderId="108">
      <alignment horizontal="left" wrapText="1"/>
    </xf>
    <xf numFmtId="9" fontId="2" fillId="0" borderId="0"/>
    <xf numFmtId="173" fontId="2" fillId="0" borderId="0"/>
  </cellStyleXfs>
  <cellXfs count="480">
    <xf numFmtId="0" fontId="0" fillId="0" borderId="0" xfId="0"/>
    <xf numFmtId="0" fontId="3" fillId="0" borderId="0" xfId="4" applyFont="1" applyAlignment="1">
      <alignment horizontal="center" vertical="center"/>
    </xf>
    <xf numFmtId="43" fontId="1" fillId="0" borderId="0" xfId="1"/>
    <xf numFmtId="0" fontId="8" fillId="0" borderId="0" xfId="4" applyFont="1" applyAlignment="1" applyProtection="1">
      <alignment horizontal="centerContinuous" vertical="center"/>
      <protection hidden="1"/>
    </xf>
    <xf numFmtId="0" fontId="8" fillId="0" borderId="0" xfId="4" applyFont="1" applyAlignment="1" applyProtection="1">
      <alignment vertical="center"/>
      <protection hidden="1"/>
    </xf>
    <xf numFmtId="0" fontId="0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Continuous"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Continuous" vertical="center"/>
      <protection hidden="1"/>
    </xf>
    <xf numFmtId="0" fontId="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4" fontId="19" fillId="0" borderId="0" xfId="4" applyNumberFormat="1" applyFont="1" applyAlignment="1" applyProtection="1">
      <alignment horizontal="center" vertical="center"/>
      <protection hidden="1"/>
    </xf>
    <xf numFmtId="165" fontId="19" fillId="0" borderId="0" xfId="4" applyNumberFormat="1" applyFont="1" applyAlignment="1" applyProtection="1">
      <alignment horizontal="center" vertical="center"/>
      <protection hidden="1"/>
    </xf>
    <xf numFmtId="0" fontId="5" fillId="0" borderId="10" xfId="4" applyFont="1" applyBorder="1" applyAlignment="1" applyProtection="1">
      <alignment vertical="center" wrapText="1"/>
      <protection hidden="1"/>
    </xf>
    <xf numFmtId="0" fontId="5" fillId="0" borderId="11" xfId="4" applyFont="1" applyBorder="1" applyAlignment="1" applyProtection="1">
      <alignment vertical="center" wrapText="1"/>
      <protection hidden="1"/>
    </xf>
    <xf numFmtId="0" fontId="0" fillId="0" borderId="11" xfId="4" applyFont="1" applyBorder="1" applyAlignment="1" applyProtection="1">
      <alignment vertical="center"/>
      <protection hidden="1"/>
    </xf>
    <xf numFmtId="0" fontId="0" fillId="0" borderId="12" xfId="4" applyFont="1" applyBorder="1" applyAlignment="1" applyProtection="1">
      <alignment vertical="center"/>
      <protection hidden="1"/>
    </xf>
    <xf numFmtId="0" fontId="3" fillId="0" borderId="13" xfId="4" applyFont="1" applyBorder="1" applyAlignment="1" applyProtection="1">
      <alignment vertical="center" wrapText="1"/>
      <protection hidden="1"/>
    </xf>
    <xf numFmtId="0" fontId="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 wrapText="1"/>
      <protection hidden="1"/>
    </xf>
    <xf numFmtId="0" fontId="23" fillId="0" borderId="14" xfId="4" applyFont="1" applyBorder="1" applyAlignment="1" applyProtection="1">
      <alignment vertical="center" wrapText="1"/>
      <protection hidden="1"/>
    </xf>
    <xf numFmtId="0" fontId="4" fillId="0" borderId="0" xfId="4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 wrapText="1"/>
      <protection hidden="1"/>
    </xf>
    <xf numFmtId="0" fontId="3" fillId="0" borderId="14" xfId="4" applyFont="1" applyBorder="1" applyAlignment="1" applyProtection="1">
      <alignment vertical="center" wrapText="1"/>
      <protection hidden="1"/>
    </xf>
    <xf numFmtId="0" fontId="3" fillId="0" borderId="13" xfId="4" applyFont="1" applyBorder="1" applyAlignment="1" applyProtection="1">
      <alignment vertical="center"/>
      <protection hidden="1"/>
    </xf>
    <xf numFmtId="0" fontId="11" fillId="0" borderId="0" xfId="4" applyFont="1" applyAlignment="1" applyProtection="1">
      <alignment vertical="center"/>
      <protection hidden="1"/>
    </xf>
    <xf numFmtId="2" fontId="4" fillId="0" borderId="0" xfId="4" applyNumberFormat="1" applyFont="1" applyAlignment="1" applyProtection="1">
      <alignment vertical="center"/>
      <protection hidden="1"/>
    </xf>
    <xf numFmtId="0" fontId="11" fillId="0" borderId="0" xfId="4" applyFont="1" applyAlignment="1" applyProtection="1">
      <alignment vertical="center" wrapText="1"/>
      <protection hidden="1"/>
    </xf>
    <xf numFmtId="164" fontId="11" fillId="0" borderId="0" xfId="4" applyNumberFormat="1" applyFont="1" applyAlignment="1" applyProtection="1">
      <alignment horizontal="left" vertical="center"/>
      <protection hidden="1"/>
    </xf>
    <xf numFmtId="164" fontId="3" fillId="0" borderId="0" xfId="4" applyNumberFormat="1" applyFont="1" applyAlignment="1" applyProtection="1">
      <alignment vertical="center"/>
      <protection hidden="1"/>
    </xf>
    <xf numFmtId="0" fontId="3" fillId="0" borderId="14" xfId="4" applyFont="1" applyBorder="1" applyAlignment="1" applyProtection="1">
      <alignment vertical="center"/>
      <protection hidden="1"/>
    </xf>
    <xf numFmtId="0" fontId="5" fillId="0" borderId="40" xfId="4" applyFont="1" applyBorder="1" applyAlignment="1" applyProtection="1">
      <alignment vertical="center"/>
      <protection hidden="1"/>
    </xf>
    <xf numFmtId="0" fontId="5" fillId="0" borderId="17" xfId="4" applyFont="1" applyBorder="1" applyAlignment="1" applyProtection="1">
      <alignment vertical="center"/>
      <protection hidden="1"/>
    </xf>
    <xf numFmtId="0" fontId="0" fillId="0" borderId="17" xfId="4" applyFont="1" applyBorder="1" applyAlignment="1" applyProtection="1">
      <alignment vertical="center"/>
      <protection hidden="1"/>
    </xf>
    <xf numFmtId="0" fontId="4" fillId="0" borderId="17" xfId="4" applyFont="1" applyBorder="1" applyAlignment="1" applyProtection="1">
      <alignment vertical="center"/>
      <protection hidden="1"/>
    </xf>
    <xf numFmtId="0" fontId="4" fillId="0" borderId="16" xfId="4" applyFont="1" applyBorder="1" applyAlignment="1" applyProtection="1">
      <alignment vertical="center"/>
      <protection hidden="1"/>
    </xf>
    <xf numFmtId="0" fontId="0" fillId="0" borderId="16" xfId="4" applyFont="1" applyBorder="1" applyAlignment="1" applyProtection="1">
      <alignment vertical="center"/>
      <protection hidden="1"/>
    </xf>
    <xf numFmtId="0" fontId="4" fillId="0" borderId="18" xfId="4" applyFont="1" applyBorder="1" applyAlignment="1" applyProtection="1">
      <alignment vertical="center"/>
      <protection hidden="1"/>
    </xf>
    <xf numFmtId="0" fontId="12" fillId="3" borderId="57" xfId="6" applyFont="1" applyFill="1" applyBorder="1" applyAlignment="1" applyProtection="1">
      <alignment horizontal="center" vertical="center"/>
      <protection hidden="1"/>
    </xf>
    <xf numFmtId="0" fontId="21" fillId="0" borderId="0" xfId="4" applyFont="1" applyAlignment="1" applyProtection="1">
      <alignment vertical="center"/>
      <protection hidden="1"/>
    </xf>
    <xf numFmtId="0" fontId="12" fillId="3" borderId="60" xfId="6" applyFont="1" applyFill="1" applyBorder="1" applyAlignment="1" applyProtection="1">
      <alignment horizontal="center" vertical="center"/>
      <protection hidden="1"/>
    </xf>
    <xf numFmtId="0" fontId="24" fillId="3" borderId="61" xfId="6" applyFont="1" applyFill="1" applyBorder="1" applyAlignment="1" applyProtection="1">
      <alignment horizontal="center" vertical="center"/>
      <protection hidden="1"/>
    </xf>
    <xf numFmtId="0" fontId="24" fillId="3" borderId="62" xfId="6" applyFont="1" applyFill="1" applyBorder="1" applyAlignment="1" applyProtection="1">
      <alignment horizontal="center" vertical="center"/>
      <protection hidden="1"/>
    </xf>
    <xf numFmtId="0" fontId="24" fillId="3" borderId="63" xfId="6" applyFont="1" applyFill="1" applyBorder="1" applyAlignment="1" applyProtection="1">
      <alignment horizontal="center" vertical="center"/>
      <protection hidden="1"/>
    </xf>
    <xf numFmtId="0" fontId="24" fillId="3" borderId="64" xfId="6" applyFont="1" applyFill="1" applyBorder="1" applyAlignment="1" applyProtection="1">
      <alignment horizontal="center" vertical="center"/>
      <protection hidden="1"/>
    </xf>
    <xf numFmtId="0" fontId="24" fillId="3" borderId="65" xfId="6" applyFont="1" applyFill="1" applyBorder="1" applyAlignment="1" applyProtection="1">
      <alignment horizontal="center" vertical="center"/>
      <protection hidden="1"/>
    </xf>
    <xf numFmtId="0" fontId="6" fillId="0" borderId="0" xfId="6" applyFont="1" applyAlignment="1" applyProtection="1">
      <alignment vertical="center"/>
      <protection hidden="1"/>
    </xf>
    <xf numFmtId="0" fontId="6" fillId="0" borderId="16" xfId="6" applyFont="1" applyBorder="1" applyAlignment="1" applyProtection="1">
      <alignment vertical="center"/>
      <protection hidden="1"/>
    </xf>
    <xf numFmtId="0" fontId="2" fillId="0" borderId="0" xfId="4" applyProtection="1">
      <protection hidden="1"/>
    </xf>
    <xf numFmtId="10" fontId="2" fillId="0" borderId="69" xfId="6" applyNumberFormat="1" applyBorder="1" applyAlignment="1" applyProtection="1">
      <alignment horizontal="center" vertical="center"/>
      <protection hidden="1"/>
    </xf>
    <xf numFmtId="10" fontId="2" fillId="0" borderId="70" xfId="6" applyNumberFormat="1" applyBorder="1" applyAlignment="1" applyProtection="1">
      <alignment horizontal="center" vertical="center"/>
      <protection hidden="1"/>
    </xf>
    <xf numFmtId="10" fontId="2" fillId="0" borderId="71" xfId="6" applyNumberFormat="1" applyBorder="1" applyAlignment="1" applyProtection="1">
      <alignment horizontal="center" vertical="center"/>
      <protection hidden="1"/>
    </xf>
    <xf numFmtId="10" fontId="2" fillId="0" borderId="72" xfId="6" applyNumberFormat="1" applyBorder="1" applyAlignment="1" applyProtection="1">
      <alignment horizontal="center" vertical="center"/>
      <protection hidden="1"/>
    </xf>
    <xf numFmtId="176" fontId="2" fillId="0" borderId="0" xfId="4" applyNumberFormat="1" applyAlignment="1" applyProtection="1">
      <alignment horizontal="center" vertical="center"/>
      <protection hidden="1"/>
    </xf>
    <xf numFmtId="0" fontId="2" fillId="0" borderId="0" xfId="4" applyAlignment="1" applyProtection="1">
      <alignment horizontal="center" vertical="center"/>
      <protection hidden="1"/>
    </xf>
    <xf numFmtId="10" fontId="2" fillId="0" borderId="82" xfId="6" applyNumberFormat="1" applyBorder="1" applyAlignment="1" applyProtection="1">
      <alignment horizontal="center" vertical="center"/>
      <protection hidden="1"/>
    </xf>
    <xf numFmtId="10" fontId="2" fillId="0" borderId="83" xfId="6" applyNumberFormat="1" applyBorder="1" applyAlignment="1" applyProtection="1">
      <alignment horizontal="center" vertical="center"/>
      <protection hidden="1"/>
    </xf>
    <xf numFmtId="10" fontId="2" fillId="0" borderId="84" xfId="6" applyNumberFormat="1" applyBorder="1" applyAlignment="1" applyProtection="1">
      <alignment horizontal="center" vertical="center"/>
      <protection hidden="1"/>
    </xf>
    <xf numFmtId="10" fontId="2" fillId="0" borderId="85" xfId="6" applyNumberFormat="1" applyBorder="1" applyAlignment="1" applyProtection="1">
      <alignment horizontal="center" vertical="center"/>
      <protection hidden="1"/>
    </xf>
    <xf numFmtId="49" fontId="5" fillId="0" borderId="16" xfId="6" applyNumberFormat="1" applyFont="1" applyBorder="1" applyAlignment="1" applyProtection="1">
      <alignment horizontal="center"/>
      <protection hidden="1"/>
    </xf>
    <xf numFmtId="0" fontId="13" fillId="0" borderId="16" xfId="6" applyFont="1" applyBorder="1" applyAlignment="1" applyProtection="1">
      <alignment horizontal="center"/>
      <protection hidden="1"/>
    </xf>
    <xf numFmtId="10" fontId="3" fillId="0" borderId="16" xfId="6" applyNumberFormat="1" applyFont="1" applyBorder="1" applyAlignment="1" applyProtection="1">
      <alignment horizontal="center"/>
      <protection hidden="1"/>
    </xf>
    <xf numFmtId="176" fontId="2" fillId="0" borderId="0" xfId="4" applyNumberFormat="1" applyProtection="1">
      <protection hidden="1"/>
    </xf>
    <xf numFmtId="0" fontId="0" fillId="0" borderId="0" xfId="4" applyFont="1" applyAlignment="1" applyProtection="1">
      <alignment horizontal="left" vertical="center"/>
      <protection hidden="1"/>
    </xf>
    <xf numFmtId="2" fontId="2" fillId="0" borderId="0" xfId="4" applyNumberFormat="1" applyProtection="1">
      <protection hidden="1"/>
    </xf>
    <xf numFmtId="14" fontId="2" fillId="0" borderId="0" xfId="4" applyNumberFormat="1" applyProtection="1">
      <protection hidden="1"/>
    </xf>
    <xf numFmtId="0" fontId="0" fillId="0" borderId="0" xfId="4" applyFont="1" applyAlignment="1" applyProtection="1">
      <alignment horizontal="center" vertical="center" wrapText="1"/>
      <protection hidden="1"/>
    </xf>
    <xf numFmtId="0" fontId="0" fillId="0" borderId="0" xfId="4" applyFont="1" applyProtection="1">
      <protection hidden="1"/>
    </xf>
    <xf numFmtId="0" fontId="26" fillId="0" borderId="0" xfId="4" applyFont="1" applyAlignment="1" applyProtection="1">
      <alignment horizont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15" fillId="0" borderId="0" xfId="4" applyFont="1" applyAlignment="1" applyProtection="1">
      <alignment horizontal="center" vertical="center"/>
      <protection hidden="1"/>
    </xf>
    <xf numFmtId="0" fontId="2" fillId="0" borderId="0" xfId="4" applyAlignment="1" applyProtection="1">
      <alignment vertical="center"/>
      <protection hidden="1"/>
    </xf>
    <xf numFmtId="10" fontId="2" fillId="0" borderId="0" xfId="4" applyNumberFormat="1" applyProtection="1">
      <protection hidden="1"/>
    </xf>
    <xf numFmtId="179" fontId="1" fillId="0" borderId="0" xfId="1" applyNumberFormat="1"/>
    <xf numFmtId="0" fontId="5" fillId="0" borderId="0" xfId="9" applyFont="1" applyAlignment="1">
      <alignment horizontal="left" vertical="center"/>
    </xf>
    <xf numFmtId="44" fontId="0" fillId="0" borderId="0" xfId="4" applyNumberFormat="1" applyFont="1" applyAlignment="1" applyProtection="1">
      <alignment horizontal="left" vertical="center"/>
      <protection hidden="1"/>
    </xf>
    <xf numFmtId="0" fontId="12" fillId="3" borderId="57" xfId="6" applyFont="1" applyFill="1" applyBorder="1" applyAlignment="1" applyProtection="1">
      <alignment horizontal="center" vertical="center"/>
      <protection hidden="1"/>
    </xf>
    <xf numFmtId="9" fontId="26" fillId="0" borderId="24" xfId="6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5" xfId="4" applyFont="1" applyFill="1" applyBorder="1" applyAlignment="1" applyProtection="1">
      <alignment horizontal="left" vertical="center" wrapText="1"/>
      <protection locked="0"/>
    </xf>
    <xf numFmtId="0" fontId="6" fillId="2" borderId="6" xfId="4" applyFont="1" applyFill="1" applyBorder="1" applyAlignment="1" applyProtection="1">
      <alignment horizontal="center" vertical="center"/>
      <protection locked="0"/>
    </xf>
    <xf numFmtId="4" fontId="6" fillId="2" borderId="6" xfId="4" applyNumberFormat="1" applyFont="1" applyFill="1" applyBorder="1" applyAlignment="1" applyProtection="1">
      <alignment horizontal="center" vertical="center"/>
      <protection locked="0"/>
    </xf>
    <xf numFmtId="44" fontId="6" fillId="2" borderId="6" xfId="2" applyFont="1" applyFill="1" applyBorder="1" applyAlignment="1" applyProtection="1">
      <alignment horizontal="center" vertical="center"/>
      <protection locked="0"/>
    </xf>
    <xf numFmtId="165" fontId="6" fillId="2" borderId="4" xfId="4" applyNumberFormat="1" applyFont="1" applyFill="1" applyBorder="1" applyAlignment="1" applyProtection="1">
      <alignment horizontal="center" vertical="center"/>
      <protection locked="0"/>
    </xf>
    <xf numFmtId="0" fontId="15" fillId="6" borderId="0" xfId="4" applyFont="1" applyFill="1" applyAlignment="1" applyProtection="1">
      <alignment vertical="center"/>
      <protection locked="0"/>
    </xf>
    <xf numFmtId="0" fontId="0" fillId="0" borderId="7" xfId="4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left" vertical="center" wrapText="1"/>
      <protection locked="0"/>
    </xf>
    <xf numFmtId="0" fontId="7" fillId="0" borderId="9" xfId="4" applyFont="1" applyBorder="1" applyAlignment="1" applyProtection="1">
      <alignment horizontal="left" vertical="center"/>
      <protection locked="0"/>
    </xf>
    <xf numFmtId="4" fontId="0" fillId="0" borderId="9" xfId="4" applyNumberFormat="1" applyFont="1" applyBorder="1" applyAlignment="1" applyProtection="1">
      <alignment horizontal="center" vertical="center"/>
      <protection locked="0"/>
    </xf>
    <xf numFmtId="44" fontId="0" fillId="0" borderId="9" xfId="2" applyFont="1" applyBorder="1" applyAlignment="1" applyProtection="1">
      <alignment horizontal="center" vertical="center"/>
      <protection locked="0"/>
    </xf>
    <xf numFmtId="165" fontId="0" fillId="0" borderId="8" xfId="4" applyNumberFormat="1" applyFont="1" applyBorder="1" applyAlignment="1" applyProtection="1">
      <alignment horizontal="center" vertical="center"/>
      <protection locked="0"/>
    </xf>
    <xf numFmtId="0" fontId="0" fillId="6" borderId="0" xfId="4" applyFont="1" applyFill="1" applyAlignment="1" applyProtection="1">
      <alignment vertical="center"/>
      <protection locked="0"/>
    </xf>
    <xf numFmtId="0" fontId="6" fillId="2" borderId="3" xfId="4" applyFont="1" applyFill="1" applyBorder="1" applyAlignment="1" applyProtection="1">
      <alignment horizontal="left" vertical="center"/>
      <protection locked="0"/>
    </xf>
    <xf numFmtId="0" fontId="6" fillId="2" borderId="6" xfId="4" applyFont="1" applyFill="1" applyBorder="1" applyAlignment="1" applyProtection="1">
      <alignment horizontal="left" vertical="center"/>
      <protection locked="0"/>
    </xf>
    <xf numFmtId="0" fontId="6" fillId="6" borderId="0" xfId="4" applyFont="1" applyFill="1" applyAlignment="1" applyProtection="1">
      <alignment vertical="center"/>
      <protection locked="0"/>
    </xf>
    <xf numFmtId="0" fontId="0" fillId="0" borderId="7" xfId="4" applyFont="1" applyBorder="1" applyAlignment="1" applyProtection="1">
      <alignment horizontal="left" vertical="center"/>
      <protection locked="0"/>
    </xf>
    <xf numFmtId="0" fontId="0" fillId="0" borderId="9" xfId="4" applyFont="1" applyBorder="1" applyAlignment="1" applyProtection="1">
      <alignment horizontal="center" vertical="center"/>
      <protection locked="0"/>
    </xf>
    <xf numFmtId="0" fontId="0" fillId="0" borderId="9" xfId="4" applyFont="1" applyBorder="1" applyAlignment="1" applyProtection="1">
      <alignment horizontal="left" vertical="center"/>
      <protection locked="0"/>
    </xf>
    <xf numFmtId="0" fontId="6" fillId="2" borderId="5" xfId="4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left" vertical="center" wrapText="1"/>
      <protection locked="0"/>
    </xf>
    <xf numFmtId="165" fontId="6" fillId="2" borderId="5" xfId="4" applyNumberFormat="1" applyFont="1" applyFill="1" applyBorder="1" applyAlignment="1" applyProtection="1">
      <alignment horizontal="center" vertical="center"/>
      <protection locked="0"/>
    </xf>
    <xf numFmtId="17" fontId="0" fillId="0" borderId="2" xfId="4" applyNumberFormat="1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center" vertical="center"/>
      <protection locked="0"/>
    </xf>
    <xf numFmtId="0" fontId="0" fillId="0" borderId="7" xfId="4" applyFont="1" applyBorder="1" applyAlignment="1" applyProtection="1">
      <alignment horizontal="left" vertical="center" wrapText="1"/>
      <protection locked="0"/>
    </xf>
    <xf numFmtId="10" fontId="1" fillId="0" borderId="2" xfId="3" applyNumberFormat="1" applyBorder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left" vertical="center" wrapText="1"/>
      <protection locked="0"/>
    </xf>
    <xf numFmtId="4" fontId="0" fillId="0" borderId="0" xfId="4" applyNumberFormat="1" applyFont="1" applyAlignment="1" applyProtection="1">
      <alignment horizontal="center" vertical="center"/>
      <protection locked="0"/>
    </xf>
    <xf numFmtId="44" fontId="0" fillId="0" borderId="0" xfId="2" applyFont="1" applyAlignment="1" applyProtection="1">
      <alignment horizontal="center" vertical="center"/>
      <protection locked="0"/>
    </xf>
    <xf numFmtId="165" fontId="0" fillId="0" borderId="0" xfId="4" applyNumberFormat="1" applyFont="1" applyAlignment="1" applyProtection="1">
      <alignment horizontal="center" vertical="center"/>
      <protection locked="0"/>
    </xf>
    <xf numFmtId="0" fontId="0" fillId="0" borderId="10" xfId="4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locked="0"/>
    </xf>
    <xf numFmtId="0" fontId="0" fillId="0" borderId="13" xfId="4" applyFont="1" applyBorder="1" applyAlignment="1" applyProtection="1">
      <alignment vertical="center"/>
      <protection locked="0"/>
    </xf>
    <xf numFmtId="0" fontId="10" fillId="0" borderId="0" xfId="4" applyFont="1" applyAlignment="1" applyProtection="1">
      <alignment horizontal="left"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4" fontId="3" fillId="0" borderId="0" xfId="4" applyNumberFormat="1" applyFont="1" applyAlignment="1" applyProtection="1">
      <alignment horizontal="center" vertical="center" wrapText="1"/>
      <protection locked="0"/>
    </xf>
    <xf numFmtId="0" fontId="3" fillId="0" borderId="14" xfId="4" applyFont="1" applyBorder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vertical="center" wrapText="1"/>
      <protection locked="0"/>
    </xf>
    <xf numFmtId="0" fontId="4" fillId="6" borderId="0" xfId="4" applyFont="1" applyFill="1" applyAlignment="1" applyProtection="1">
      <alignment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26" fillId="6" borderId="0" xfId="4" applyFont="1" applyFill="1" applyAlignment="1" applyProtection="1">
      <alignment vertical="center"/>
      <protection locked="0"/>
    </xf>
    <xf numFmtId="0" fontId="18" fillId="6" borderId="0" xfId="4" applyFont="1" applyFill="1" applyAlignment="1" applyProtection="1">
      <alignment horizontal="center" vertical="center"/>
      <protection locked="0"/>
    </xf>
    <xf numFmtId="44" fontId="26" fillId="6" borderId="0" xfId="4" applyNumberFormat="1" applyFont="1" applyFill="1" applyAlignment="1" applyProtection="1">
      <alignment vertical="center"/>
      <protection locked="0"/>
    </xf>
    <xf numFmtId="0" fontId="14" fillId="8" borderId="0" xfId="4" applyFont="1" applyFill="1" applyAlignment="1" applyProtection="1">
      <alignment vertical="center"/>
      <protection locked="0"/>
    </xf>
    <xf numFmtId="0" fontId="4" fillId="0" borderId="13" xfId="4" applyFont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4" fontId="15" fillId="0" borderId="0" xfId="4" applyNumberFormat="1" applyFont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right" vertical="center"/>
      <protection locked="0"/>
    </xf>
    <xf numFmtId="0" fontId="15" fillId="0" borderId="14" xfId="4" applyFont="1" applyBorder="1" applyAlignment="1" applyProtection="1">
      <alignment horizontal="center" vertical="center"/>
      <protection locked="0"/>
    </xf>
    <xf numFmtId="0" fontId="16" fillId="0" borderId="13" xfId="4" applyFont="1" applyBorder="1" applyAlignment="1" applyProtection="1">
      <alignment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4" fontId="4" fillId="0" borderId="0" xfId="4" applyNumberFormat="1" applyFont="1" applyAlignment="1" applyProtection="1">
      <alignment horizontal="left" vertical="center" wrapText="1"/>
      <protection locked="0"/>
    </xf>
    <xf numFmtId="44" fontId="0" fillId="6" borderId="0" xfId="4" applyNumberFormat="1" applyFont="1" applyFill="1" applyAlignment="1" applyProtection="1">
      <alignment vertical="center"/>
      <protection locked="0"/>
    </xf>
    <xf numFmtId="0" fontId="17" fillId="0" borderId="13" xfId="4" applyFont="1" applyBorder="1" applyAlignment="1" applyProtection="1">
      <alignment horizontal="center" vertical="center" wrapText="1"/>
      <protection locked="0"/>
    </xf>
    <xf numFmtId="0" fontId="17" fillId="0" borderId="0" xfId="4" applyFont="1" applyAlignment="1" applyProtection="1">
      <alignment horizontal="center" vertical="center" wrapText="1"/>
      <protection locked="0"/>
    </xf>
    <xf numFmtId="0" fontId="4" fillId="0" borderId="14" xfId="4" applyFont="1" applyBorder="1" applyAlignment="1" applyProtection="1">
      <alignment horizontal="center" vertical="center"/>
      <protection locked="0"/>
    </xf>
    <xf numFmtId="0" fontId="4" fillId="0" borderId="40" xfId="4" applyFont="1" applyBorder="1" applyAlignment="1" applyProtection="1">
      <alignment horizontal="center" vertical="center" wrapText="1"/>
      <protection locked="0"/>
    </xf>
    <xf numFmtId="0" fontId="0" fillId="0" borderId="17" xfId="4" applyFont="1" applyBorder="1" applyAlignment="1" applyProtection="1">
      <alignment horizontal="center" vertical="center" wrapText="1"/>
      <protection locked="0"/>
    </xf>
    <xf numFmtId="0" fontId="15" fillId="0" borderId="17" xfId="4" applyFont="1" applyBorder="1" applyAlignment="1" applyProtection="1">
      <alignment horizontal="center" vertical="center"/>
      <protection locked="0"/>
    </xf>
    <xf numFmtId="0" fontId="15" fillId="0" borderId="41" xfId="4" applyFont="1" applyBorder="1" applyAlignment="1" applyProtection="1">
      <alignment horizontal="center" vertical="center"/>
      <protection locked="0"/>
    </xf>
    <xf numFmtId="0" fontId="0" fillId="0" borderId="10" xfId="4" applyFont="1" applyBorder="1" applyAlignment="1" applyProtection="1">
      <alignment horizontal="center" vertical="center" wrapText="1"/>
      <protection locked="0"/>
    </xf>
    <xf numFmtId="0" fontId="0" fillId="0" borderId="11" xfId="4" applyFont="1" applyBorder="1" applyAlignment="1" applyProtection="1">
      <alignment horizontal="center" vertical="center" wrapText="1"/>
      <protection locked="0"/>
    </xf>
    <xf numFmtId="4" fontId="0" fillId="0" borderId="11" xfId="4" applyNumberFormat="1" applyFont="1" applyBorder="1" applyAlignment="1" applyProtection="1">
      <alignment horizontal="center" vertical="center"/>
      <protection locked="0"/>
    </xf>
    <xf numFmtId="0" fontId="0" fillId="6" borderId="0" xfId="4" applyFont="1" applyFill="1" applyBorder="1" applyAlignment="1" applyProtection="1">
      <alignment vertical="center"/>
      <protection locked="0"/>
    </xf>
    <xf numFmtId="0" fontId="18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8" fillId="2" borderId="42" xfId="0" applyFont="1" applyFill="1" applyBorder="1" applyAlignment="1" applyProtection="1">
      <alignment vertical="center"/>
      <protection locked="0"/>
    </xf>
    <xf numFmtId="0" fontId="18" fillId="2" borderId="43" xfId="0" applyFont="1" applyFill="1" applyBorder="1" applyAlignment="1" applyProtection="1">
      <alignment vertical="center"/>
      <protection locked="0"/>
    </xf>
    <xf numFmtId="0" fontId="18" fillId="2" borderId="44" xfId="0" applyFont="1" applyFill="1" applyBorder="1" applyAlignment="1" applyProtection="1">
      <alignment vertical="center"/>
      <protection locked="0"/>
    </xf>
    <xf numFmtId="0" fontId="18" fillId="0" borderId="45" xfId="0" applyFont="1" applyBorder="1" applyAlignment="1" applyProtection="1">
      <alignment horizontal="left" vertical="center"/>
      <protection locked="0"/>
    </xf>
    <xf numFmtId="0" fontId="2" fillId="0" borderId="46" xfId="0" applyFont="1" applyBorder="1" applyProtection="1">
      <protection locked="0"/>
    </xf>
    <xf numFmtId="0" fontId="18" fillId="2" borderId="45" xfId="0" applyFont="1" applyFill="1" applyBorder="1" applyAlignment="1" applyProtection="1">
      <alignment wrapText="1"/>
      <protection locked="0"/>
    </xf>
    <xf numFmtId="0" fontId="18" fillId="2" borderId="0" xfId="0" applyFont="1" applyFill="1" applyAlignment="1" applyProtection="1">
      <alignment wrapText="1"/>
      <protection locked="0"/>
    </xf>
    <xf numFmtId="0" fontId="18" fillId="2" borderId="46" xfId="0" applyFont="1" applyFill="1" applyBorder="1" applyAlignment="1" applyProtection="1">
      <alignment wrapText="1"/>
      <protection locked="0"/>
    </xf>
    <xf numFmtId="0" fontId="18" fillId="2" borderId="7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wrapText="1"/>
      <protection locked="0"/>
    </xf>
    <xf numFmtId="0" fontId="18" fillId="2" borderId="8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2" fillId="0" borderId="9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0" xfId="4" applyFont="1" applyBorder="1" applyAlignment="1" applyProtection="1">
      <alignment horizontal="center" vertical="center"/>
      <protection locked="0"/>
    </xf>
    <xf numFmtId="0" fontId="0" fillId="0" borderId="0" xfId="4" applyFont="1" applyBorder="1" applyAlignment="1" applyProtection="1">
      <alignment horizontal="left" vertical="center" wrapText="1"/>
      <protection locked="0"/>
    </xf>
    <xf numFmtId="4" fontId="0" fillId="0" borderId="0" xfId="4" applyNumberFormat="1" applyFont="1" applyBorder="1" applyAlignment="1" applyProtection="1">
      <alignment horizontal="center" vertical="center"/>
      <protection locked="0"/>
    </xf>
    <xf numFmtId="44" fontId="0" fillId="0" borderId="0" xfId="2" applyFont="1" applyBorder="1" applyAlignment="1" applyProtection="1">
      <alignment horizontal="center" vertical="center"/>
      <protection locked="0"/>
    </xf>
    <xf numFmtId="165" fontId="0" fillId="0" borderId="0" xfId="4" applyNumberFormat="1" applyFont="1" applyBorder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 vertical="center" wrapText="1"/>
      <protection hidden="1"/>
    </xf>
    <xf numFmtId="4" fontId="3" fillId="0" borderId="0" xfId="4" applyNumberFormat="1" applyFont="1" applyAlignment="1" applyProtection="1">
      <alignment horizontal="center" vertical="center" wrapText="1"/>
      <protection hidden="1"/>
    </xf>
    <xf numFmtId="0" fontId="3" fillId="0" borderId="14" xfId="4" applyFont="1" applyBorder="1" applyAlignment="1" applyProtection="1">
      <alignment horizontal="center" vertical="center" wrapText="1"/>
      <protection hidden="1"/>
    </xf>
    <xf numFmtId="166" fontId="3" fillId="0" borderId="0" xfId="2" applyNumberFormat="1" applyFont="1" applyAlignment="1" applyProtection="1">
      <alignment horizontal="center" vertical="center" wrapText="1"/>
      <protection hidden="1"/>
    </xf>
    <xf numFmtId="165" fontId="3" fillId="0" borderId="14" xfId="4" applyNumberFormat="1" applyFont="1" applyBorder="1" applyAlignment="1" applyProtection="1">
      <alignment horizontal="center" vertical="center" wrapText="1"/>
      <protection hidden="1"/>
    </xf>
    <xf numFmtId="164" fontId="3" fillId="0" borderId="0" xfId="4" applyNumberFormat="1" applyFont="1" applyAlignment="1" applyProtection="1">
      <alignment horizontal="center" vertical="center" wrapText="1"/>
      <protection hidden="1"/>
    </xf>
    <xf numFmtId="164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15" xfId="4" applyFont="1" applyBorder="1" applyAlignment="1" applyProtection="1">
      <alignment vertical="center" wrapText="1"/>
      <protection hidden="1"/>
    </xf>
    <xf numFmtId="0" fontId="3" fillId="0" borderId="16" xfId="4" applyFont="1" applyBorder="1" applyAlignment="1" applyProtection="1">
      <alignment horizontal="center" vertical="center" wrapText="1"/>
      <protection hidden="1"/>
    </xf>
    <xf numFmtId="0" fontId="3" fillId="0" borderId="16" xfId="4" applyFont="1" applyBorder="1" applyAlignment="1" applyProtection="1">
      <alignment vertical="center"/>
      <protection hidden="1"/>
    </xf>
    <xf numFmtId="0" fontId="5" fillId="0" borderId="0" xfId="9" applyFont="1" applyAlignment="1" applyProtection="1">
      <alignment horizontal="left" vertical="center"/>
      <protection hidden="1"/>
    </xf>
    <xf numFmtId="0" fontId="11" fillId="0" borderId="17" xfId="4" applyFont="1" applyBorder="1" applyAlignment="1" applyProtection="1">
      <alignment vertical="center" wrapText="1"/>
      <protection hidden="1"/>
    </xf>
    <xf numFmtId="167" fontId="3" fillId="0" borderId="16" xfId="2" applyNumberFormat="1" applyFont="1" applyBorder="1" applyAlignment="1" applyProtection="1">
      <alignment horizontal="left" vertical="center" wrapText="1"/>
      <protection hidden="1"/>
    </xf>
    <xf numFmtId="44" fontId="3" fillId="0" borderId="18" xfId="2" applyFont="1" applyBorder="1" applyAlignment="1" applyProtection="1">
      <alignment horizontal="center" vertical="center" wrapText="1"/>
      <protection hidden="1"/>
    </xf>
    <xf numFmtId="0" fontId="0" fillId="0" borderId="13" xfId="4" applyFont="1" applyBorder="1" applyAlignment="1" applyProtection="1">
      <alignment vertical="center" wrapText="1"/>
      <protection hidden="1"/>
    </xf>
    <xf numFmtId="0" fontId="0" fillId="0" borderId="0" xfId="4" applyFont="1" applyAlignment="1" applyProtection="1">
      <alignment vertical="center" wrapText="1"/>
      <protection hidden="1"/>
    </xf>
    <xf numFmtId="0" fontId="0" fillId="0" borderId="32" xfId="4" applyFont="1" applyBorder="1" applyAlignment="1" applyProtection="1">
      <alignment horizontal="left" vertical="center" wrapText="1"/>
      <protection hidden="1"/>
    </xf>
    <xf numFmtId="4" fontId="0" fillId="0" borderId="0" xfId="4" applyNumberFormat="1" applyFont="1" applyAlignment="1" applyProtection="1">
      <alignment horizontal="center" vertical="center" wrapText="1"/>
      <protection hidden="1"/>
    </xf>
    <xf numFmtId="0" fontId="0" fillId="0" borderId="14" xfId="4" applyFont="1" applyBorder="1" applyAlignment="1" applyProtection="1">
      <alignment horizontal="center" vertical="center" wrapText="1"/>
      <protection hidden="1"/>
    </xf>
    <xf numFmtId="49" fontId="12" fillId="3" borderId="19" xfId="4" applyNumberFormat="1" applyFont="1" applyFill="1" applyBorder="1" applyAlignment="1" applyProtection="1">
      <alignment horizontal="center" vertical="center"/>
      <protection hidden="1"/>
    </xf>
    <xf numFmtId="0" fontId="12" fillId="3" borderId="20" xfId="4" applyFont="1" applyFill="1" applyBorder="1" applyAlignment="1" applyProtection="1">
      <alignment horizontal="center" vertical="center" wrapText="1"/>
      <protection hidden="1"/>
    </xf>
    <xf numFmtId="0" fontId="12" fillId="3" borderId="21" xfId="4" applyFont="1" applyFill="1" applyBorder="1" applyAlignment="1" applyProtection="1">
      <alignment horizontal="left" vertical="center" wrapText="1"/>
      <protection hidden="1"/>
    </xf>
    <xf numFmtId="0" fontId="12" fillId="3" borderId="22" xfId="4" applyFont="1" applyFill="1" applyBorder="1" applyAlignment="1" applyProtection="1">
      <alignment horizontal="center" vertical="center" wrapText="1"/>
      <protection hidden="1"/>
    </xf>
    <xf numFmtId="4" fontId="12" fillId="3" borderId="21" xfId="4" applyNumberFormat="1" applyFont="1" applyFill="1" applyBorder="1" applyAlignment="1" applyProtection="1">
      <alignment horizontal="center" vertical="center" wrapText="1"/>
      <protection hidden="1"/>
    </xf>
    <xf numFmtId="4" fontId="12" fillId="3" borderId="22" xfId="4" applyNumberFormat="1" applyFont="1" applyFill="1" applyBorder="1" applyAlignment="1" applyProtection="1">
      <alignment horizontal="center" vertical="center" wrapText="1"/>
      <protection hidden="1"/>
    </xf>
    <xf numFmtId="44" fontId="12" fillId="3" borderId="22" xfId="2" applyFont="1" applyFill="1" applyBorder="1" applyAlignment="1" applyProtection="1">
      <alignment horizontal="center" vertical="center" wrapText="1"/>
      <protection hidden="1"/>
    </xf>
    <xf numFmtId="165" fontId="12" fillId="3" borderId="23" xfId="4" applyNumberFormat="1" applyFont="1" applyFill="1" applyBorder="1" applyAlignment="1" applyProtection="1">
      <alignment horizontal="center" vertical="center" wrapText="1"/>
      <protection hidden="1"/>
    </xf>
    <xf numFmtId="168" fontId="13" fillId="4" borderId="34" xfId="4" applyNumberFormat="1" applyFont="1" applyFill="1" applyBorder="1" applyAlignment="1" applyProtection="1">
      <alignment horizontal="centerContinuous" vertical="center" wrapText="1"/>
      <protection hidden="1"/>
    </xf>
    <xf numFmtId="168" fontId="13" fillId="4" borderId="36" xfId="4" applyNumberFormat="1" applyFont="1" applyFill="1" applyBorder="1" applyAlignment="1" applyProtection="1">
      <alignment horizontal="centerContinuous" vertical="center" wrapText="1"/>
      <protection hidden="1"/>
    </xf>
    <xf numFmtId="168" fontId="13" fillId="4" borderId="16" xfId="4" applyNumberFormat="1" applyFont="1" applyFill="1" applyBorder="1" applyAlignment="1" applyProtection="1">
      <alignment horizontal="centerContinuous" vertical="center" wrapText="1"/>
      <protection hidden="1"/>
    </xf>
    <xf numFmtId="0" fontId="13" fillId="4" borderId="16" xfId="4" applyFont="1" applyFill="1" applyBorder="1" applyAlignment="1" applyProtection="1">
      <alignment horizontal="left" vertical="center" wrapText="1"/>
      <protection hidden="1"/>
    </xf>
    <xf numFmtId="164" fontId="13" fillId="4" borderId="16" xfId="4" applyNumberFormat="1" applyFont="1" applyFill="1" applyBorder="1" applyAlignment="1" applyProtection="1">
      <alignment horizontal="centerContinuous" vertical="center" wrapText="1"/>
      <protection hidden="1"/>
    </xf>
    <xf numFmtId="44" fontId="13" fillId="4" borderId="16" xfId="2" applyFont="1" applyFill="1" applyBorder="1" applyAlignment="1" applyProtection="1">
      <alignment horizontal="centerContinuous" vertical="center" wrapText="1"/>
      <protection hidden="1"/>
    </xf>
    <xf numFmtId="10" fontId="13" fillId="4" borderId="18" xfId="3" applyNumberFormat="1" applyFont="1" applyFill="1" applyBorder="1" applyAlignment="1" applyProtection="1">
      <alignment horizontal="center" vertical="center" wrapText="1"/>
      <protection hidden="1"/>
    </xf>
    <xf numFmtId="0" fontId="5" fillId="0" borderId="99" xfId="4" applyFont="1" applyBorder="1" applyAlignment="1" applyProtection="1">
      <alignment horizontal="centerContinuous" vertical="center"/>
      <protection hidden="1"/>
    </xf>
    <xf numFmtId="0" fontId="5" fillId="0" borderId="100" xfId="4" applyFont="1" applyBorder="1" applyAlignment="1" applyProtection="1">
      <alignment horizontal="centerContinuous" vertical="center"/>
      <protection hidden="1"/>
    </xf>
    <xf numFmtId="0" fontId="5" fillId="0" borderId="101" xfId="4" applyFont="1" applyBorder="1" applyAlignment="1" applyProtection="1">
      <alignment horizontal="centerContinuous" vertical="center"/>
      <protection hidden="1"/>
    </xf>
    <xf numFmtId="0" fontId="5" fillId="0" borderId="25" xfId="4" applyFont="1" applyBorder="1" applyAlignment="1" applyProtection="1">
      <alignment horizontal="left" vertical="center" wrapText="1"/>
      <protection hidden="1"/>
    </xf>
    <xf numFmtId="44" fontId="5" fillId="0" borderId="25" xfId="2" applyFont="1" applyBorder="1" applyAlignment="1" applyProtection="1">
      <alignment horizontal="centerContinuous" vertical="center"/>
      <protection hidden="1"/>
    </xf>
    <xf numFmtId="10" fontId="5" fillId="0" borderId="26" xfId="3" applyNumberFormat="1" applyFont="1" applyBorder="1" applyAlignment="1" applyProtection="1">
      <alignment horizontal="center" vertical="center" wrapText="1"/>
      <protection hidden="1"/>
    </xf>
    <xf numFmtId="49" fontId="0" fillId="0" borderId="120" xfId="0" applyNumberFormat="1" applyFill="1" applyBorder="1" applyAlignment="1" applyProtection="1">
      <alignment horizontal="center" vertical="center"/>
      <protection hidden="1"/>
    </xf>
    <xf numFmtId="0" fontId="2" fillId="0" borderId="128" xfId="4" applyBorder="1" applyAlignment="1" applyProtection="1">
      <alignment horizontal="center" vertical="center"/>
      <protection hidden="1"/>
    </xf>
    <xf numFmtId="49" fontId="0" fillId="5" borderId="128" xfId="4" applyNumberFormat="1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left" vertical="center" wrapText="1"/>
      <protection hidden="1"/>
    </xf>
    <xf numFmtId="4" fontId="0" fillId="0" borderId="112" xfId="0" applyNumberFormat="1" applyFont="1" applyFill="1" applyBorder="1" applyAlignment="1" applyProtection="1">
      <alignment horizontal="center" vertical="center"/>
      <protection hidden="1"/>
    </xf>
    <xf numFmtId="4" fontId="2" fillId="0" borderId="112" xfId="5" applyNumberFormat="1" applyFont="1" applyFill="1" applyBorder="1" applyAlignment="1" applyProtection="1">
      <alignment horizontal="center" vertical="center"/>
      <protection hidden="1"/>
    </xf>
    <xf numFmtId="44" fontId="2" fillId="0" borderId="110" xfId="2" applyFont="1" applyFill="1" applyBorder="1" applyAlignment="1" applyProtection="1">
      <alignment horizontal="right" vertical="center"/>
      <protection hidden="1"/>
    </xf>
    <xf numFmtId="10" fontId="2" fillId="0" borderId="113" xfId="3" applyNumberFormat="1" applyFont="1" applyBorder="1" applyAlignment="1" applyProtection="1">
      <alignment horizontal="center" vertical="center" wrapText="1"/>
      <protection hidden="1"/>
    </xf>
    <xf numFmtId="0" fontId="5" fillId="0" borderId="129" xfId="4" applyFont="1" applyBorder="1" applyAlignment="1" applyProtection="1">
      <alignment horizontal="centerContinuous" vertical="center"/>
      <protection hidden="1"/>
    </xf>
    <xf numFmtId="0" fontId="5" fillId="0" borderId="124" xfId="4" applyFont="1" applyBorder="1" applyAlignment="1" applyProtection="1">
      <alignment horizontal="centerContinuous" vertical="center"/>
      <protection hidden="1"/>
    </xf>
    <xf numFmtId="0" fontId="5" fillId="0" borderId="119" xfId="4" applyFont="1" applyBorder="1" applyAlignment="1" applyProtection="1">
      <alignment horizontal="centerContinuous" vertical="center"/>
      <protection hidden="1"/>
    </xf>
    <xf numFmtId="44" fontId="5" fillId="0" borderId="114" xfId="2" applyFont="1" applyBorder="1" applyAlignment="1" applyProtection="1">
      <alignment horizontal="centerContinuous" vertical="center"/>
      <protection hidden="1"/>
    </xf>
    <xf numFmtId="49" fontId="0" fillId="0" borderId="31" xfId="0" applyNumberFormat="1" applyFill="1" applyBorder="1" applyAlignment="1" applyProtection="1">
      <alignment horizontal="center" vertical="center"/>
      <protection hidden="1"/>
    </xf>
    <xf numFmtId="0" fontId="2" fillId="0" borderId="102" xfId="4" applyBorder="1" applyAlignment="1" applyProtection="1">
      <alignment horizontal="center" vertical="center"/>
      <protection hidden="1"/>
    </xf>
    <xf numFmtId="49" fontId="0" fillId="5" borderId="28" xfId="4" applyNumberFormat="1" applyFont="1" applyFill="1" applyBorder="1" applyAlignment="1" applyProtection="1">
      <alignment horizontal="center" vertical="center"/>
      <protection hidden="1"/>
    </xf>
    <xf numFmtId="44" fontId="2" fillId="0" borderId="112" xfId="2" applyFont="1" applyFill="1" applyBorder="1" applyAlignment="1" applyProtection="1">
      <alignment horizontal="right" vertical="center"/>
      <protection hidden="1"/>
    </xf>
    <xf numFmtId="4" fontId="0" fillId="0" borderId="117" xfId="0" applyNumberFormat="1" applyFont="1" applyFill="1" applyBorder="1" applyAlignment="1" applyProtection="1">
      <alignment horizontal="center" vertical="center"/>
      <protection hidden="1"/>
    </xf>
    <xf numFmtId="4" fontId="2" fillId="0" borderId="105" xfId="5" applyNumberFormat="1" applyFont="1" applyFill="1" applyBorder="1" applyAlignment="1" applyProtection="1">
      <alignment horizontal="center" vertical="center"/>
      <protection hidden="1"/>
    </xf>
    <xf numFmtId="44" fontId="2" fillId="0" borderId="117" xfId="2" applyFont="1" applyFill="1" applyBorder="1" applyAlignment="1" applyProtection="1">
      <alignment horizontal="right" vertical="center"/>
      <protection hidden="1"/>
    </xf>
    <xf numFmtId="10" fontId="2" fillId="0" borderId="125" xfId="3" applyNumberFormat="1" applyFont="1" applyBorder="1" applyAlignment="1" applyProtection="1">
      <alignment horizontal="center" vertical="center" wrapText="1"/>
      <protection hidden="1"/>
    </xf>
    <xf numFmtId="4" fontId="2" fillId="0" borderId="117" xfId="5" applyNumberFormat="1" applyFont="1" applyFill="1" applyBorder="1" applyAlignment="1" applyProtection="1">
      <alignment horizontal="center" vertical="center"/>
      <protection hidden="1"/>
    </xf>
    <xf numFmtId="10" fontId="2" fillId="0" borderId="111" xfId="3" applyNumberFormat="1" applyFont="1" applyBorder="1" applyAlignment="1" applyProtection="1">
      <alignment horizontal="center" vertical="center" wrapText="1"/>
      <protection hidden="1"/>
    </xf>
    <xf numFmtId="4" fontId="0" fillId="0" borderId="105" xfId="0" applyNumberFormat="1" applyFont="1" applyFill="1" applyBorder="1" applyAlignment="1" applyProtection="1">
      <alignment horizontal="center" vertical="center"/>
      <protection hidden="1"/>
    </xf>
    <xf numFmtId="44" fontId="2" fillId="0" borderId="105" xfId="2" applyFont="1" applyFill="1" applyBorder="1" applyAlignment="1" applyProtection="1">
      <alignment horizontal="right" vertical="center"/>
      <protection hidden="1"/>
    </xf>
    <xf numFmtId="10" fontId="2" fillId="0" borderId="121" xfId="3" applyNumberFormat="1" applyFont="1" applyBorder="1" applyAlignment="1" applyProtection="1">
      <alignment horizontal="center" vertical="center" wrapText="1"/>
      <protection hidden="1"/>
    </xf>
    <xf numFmtId="49" fontId="0" fillId="0" borderId="122" xfId="0" applyNumberFormat="1" applyFill="1" applyBorder="1" applyAlignment="1" applyProtection="1">
      <alignment horizontal="center" vertical="center"/>
      <protection hidden="1"/>
    </xf>
    <xf numFmtId="49" fontId="0" fillId="5" borderId="118" xfId="4" applyNumberFormat="1" applyFont="1" applyFill="1" applyBorder="1" applyAlignment="1" applyProtection="1">
      <alignment horizontal="center" vertical="center"/>
      <protection hidden="1"/>
    </xf>
    <xf numFmtId="0" fontId="5" fillId="0" borderId="123" xfId="4" applyFont="1" applyBorder="1" applyAlignment="1" applyProtection="1">
      <alignment horizontal="centerContinuous" vertical="center"/>
      <protection hidden="1"/>
    </xf>
    <xf numFmtId="0" fontId="5" fillId="0" borderId="130" xfId="4" applyFont="1" applyBorder="1" applyAlignment="1" applyProtection="1">
      <alignment horizontal="centerContinuous" vertical="center"/>
      <protection hidden="1"/>
    </xf>
    <xf numFmtId="49" fontId="0" fillId="0" borderId="27" xfId="4" applyNumberFormat="1" applyFont="1" applyBorder="1" applyAlignment="1" applyProtection="1">
      <alignment horizontal="center" vertical="center"/>
      <protection hidden="1"/>
    </xf>
    <xf numFmtId="0" fontId="2" fillId="0" borderId="28" xfId="4" applyBorder="1" applyAlignment="1" applyProtection="1">
      <alignment horizontal="center" vertical="center"/>
      <protection hidden="1"/>
    </xf>
    <xf numFmtId="4" fontId="0" fillId="0" borderId="29" xfId="0" applyNumberFormat="1" applyBorder="1" applyAlignment="1" applyProtection="1">
      <alignment horizontal="center" vertical="center"/>
      <protection hidden="1"/>
    </xf>
    <xf numFmtId="4" fontId="2" fillId="0" borderId="29" xfId="5" applyNumberFormat="1" applyBorder="1" applyAlignment="1" applyProtection="1">
      <alignment horizontal="center" vertical="center"/>
      <protection hidden="1"/>
    </xf>
    <xf numFmtId="10" fontId="0" fillId="0" borderId="30" xfId="3" applyNumberFormat="1" applyFont="1" applyBorder="1" applyAlignment="1" applyProtection="1">
      <alignment horizontal="center" vertical="center"/>
      <protection hidden="1"/>
    </xf>
    <xf numFmtId="44" fontId="2" fillId="0" borderId="116" xfId="2" applyFont="1" applyFill="1" applyBorder="1" applyAlignment="1" applyProtection="1">
      <alignment horizontal="right" vertical="center"/>
      <protection hidden="1"/>
    </xf>
    <xf numFmtId="4" fontId="0" fillId="0" borderId="109" xfId="0" applyNumberFormat="1" applyBorder="1" applyAlignment="1" applyProtection="1">
      <alignment horizontal="center" vertical="center"/>
      <protection hidden="1"/>
    </xf>
    <xf numFmtId="4" fontId="2" fillId="0" borderId="109" xfId="5" applyNumberFormat="1" applyBorder="1" applyAlignment="1" applyProtection="1">
      <alignment horizontal="center" vertical="center"/>
      <protection hidden="1"/>
    </xf>
    <xf numFmtId="4" fontId="0" fillId="0" borderId="103" xfId="0" applyNumberFormat="1" applyBorder="1" applyAlignment="1" applyProtection="1">
      <alignment horizontal="center" vertical="center"/>
      <protection hidden="1"/>
    </xf>
    <xf numFmtId="4" fontId="2" fillId="0" borderId="103" xfId="5" applyNumberFormat="1" applyBorder="1" applyAlignment="1" applyProtection="1">
      <alignment horizontal="center" vertical="center"/>
      <protection hidden="1"/>
    </xf>
    <xf numFmtId="0" fontId="12" fillId="3" borderId="36" xfId="4" applyFont="1" applyFill="1" applyBorder="1" applyAlignment="1" applyProtection="1">
      <alignment horizontal="left" vertical="center"/>
      <protection hidden="1"/>
    </xf>
    <xf numFmtId="0" fontId="12" fillId="3" borderId="36" xfId="4" applyFont="1" applyFill="1" applyBorder="1" applyAlignment="1" applyProtection="1">
      <alignment horizontal="center" vertical="center"/>
      <protection hidden="1"/>
    </xf>
    <xf numFmtId="4" fontId="12" fillId="3" borderId="37" xfId="4" applyNumberFormat="1" applyFont="1" applyFill="1" applyBorder="1" applyAlignment="1" applyProtection="1">
      <alignment horizontal="center" vertical="center"/>
      <protection hidden="1"/>
    </xf>
    <xf numFmtId="9" fontId="14" fillId="3" borderId="39" xfId="4" applyNumberFormat="1" applyFont="1" applyFill="1" applyBorder="1" applyAlignment="1" applyProtection="1">
      <alignment horizontal="center" vertical="center" wrapText="1"/>
      <protection hidden="1"/>
    </xf>
    <xf numFmtId="0" fontId="12" fillId="3" borderId="36" xfId="4" applyFont="1" applyFill="1" applyBorder="1" applyAlignment="1" applyProtection="1">
      <alignment horizontal="right" vertical="center"/>
      <protection hidden="1"/>
    </xf>
    <xf numFmtId="4" fontId="2" fillId="9" borderId="112" xfId="5" applyNumberFormat="1" applyFont="1" applyFill="1" applyBorder="1" applyAlignment="1" applyProtection="1">
      <alignment horizontal="center" vertical="center"/>
      <protection locked="0"/>
    </xf>
    <xf numFmtId="4" fontId="2" fillId="9" borderId="105" xfId="5" applyNumberFormat="1" applyFont="1" applyFill="1" applyBorder="1" applyAlignment="1" applyProtection="1">
      <alignment horizontal="center" vertical="center"/>
      <protection locked="0"/>
    </xf>
    <xf numFmtId="4" fontId="2" fillId="9" borderId="117" xfId="5" applyNumberFormat="1" applyFont="1" applyFill="1" applyBorder="1" applyAlignment="1" applyProtection="1">
      <alignment horizontal="center" vertical="center"/>
      <protection locked="0"/>
    </xf>
    <xf numFmtId="4" fontId="2" fillId="9" borderId="29" xfId="5" applyNumberFormat="1" applyFill="1" applyBorder="1" applyAlignment="1" applyProtection="1">
      <alignment horizontal="center" vertical="center"/>
      <protection locked="0"/>
    </xf>
    <xf numFmtId="4" fontId="2" fillId="9" borderId="109" xfId="5" applyNumberFormat="1" applyFill="1" applyBorder="1" applyAlignment="1" applyProtection="1">
      <alignment horizontal="center" vertical="center"/>
      <protection locked="0"/>
    </xf>
    <xf numFmtId="4" fontId="2" fillId="9" borderId="103" xfId="5" applyNumberFormat="1" applyFill="1" applyBorder="1" applyAlignment="1" applyProtection="1">
      <alignment horizontal="center" vertical="center"/>
      <protection locked="0"/>
    </xf>
    <xf numFmtId="10" fontId="26" fillId="10" borderId="36" xfId="3" applyNumberFormat="1" applyFont="1" applyFill="1" applyBorder="1" applyAlignment="1" applyProtection="1">
      <alignment horizontal="right" vertical="center"/>
      <protection locked="0"/>
    </xf>
    <xf numFmtId="0" fontId="0" fillId="0" borderId="0" xfId="4" applyFont="1" applyAlignment="1" applyProtection="1">
      <alignment vertical="center"/>
      <protection locked="0"/>
    </xf>
    <xf numFmtId="0" fontId="8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9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vertical="center"/>
      <protection locked="0"/>
    </xf>
    <xf numFmtId="4" fontId="19" fillId="0" borderId="0" xfId="4" applyNumberFormat="1" applyFont="1" applyAlignment="1" applyProtection="1">
      <alignment horizontal="center" vertical="center"/>
      <protection locked="0"/>
    </xf>
    <xf numFmtId="44" fontId="19" fillId="0" borderId="0" xfId="2" applyFont="1" applyAlignment="1" applyProtection="1">
      <alignment horizontal="left" vertical="center"/>
      <protection locked="0"/>
    </xf>
    <xf numFmtId="165" fontId="19" fillId="0" borderId="0" xfId="4" applyNumberFormat="1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vertical="center"/>
      <protection locked="0"/>
    </xf>
    <xf numFmtId="44" fontId="3" fillId="0" borderId="0" xfId="2" applyFont="1" applyAlignment="1" applyProtection="1">
      <alignment horizontal="left" vertical="center" wrapText="1"/>
      <protection locked="0"/>
    </xf>
    <xf numFmtId="165" fontId="3" fillId="0" borderId="0" xfId="4" applyNumberFormat="1" applyFont="1" applyAlignment="1" applyProtection="1">
      <alignment horizontal="center" vertical="center" wrapText="1"/>
      <protection locked="0"/>
    </xf>
    <xf numFmtId="43" fontId="1" fillId="0" borderId="0" xfId="1" applyProtection="1"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21" fillId="0" borderId="0" xfId="4" applyFont="1" applyAlignment="1" applyProtection="1">
      <alignment vertical="center"/>
      <protection locked="0"/>
    </xf>
    <xf numFmtId="4" fontId="21" fillId="0" borderId="0" xfId="4" applyNumberFormat="1" applyFont="1" applyAlignment="1" applyProtection="1">
      <alignment vertic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44" fontId="0" fillId="0" borderId="0" xfId="2" applyFont="1" applyAlignment="1" applyProtection="1">
      <alignment horizontal="center" vertical="center" wrapText="1"/>
      <protection locked="0"/>
    </xf>
    <xf numFmtId="165" fontId="18" fillId="0" borderId="0" xfId="4" applyNumberFormat="1" applyFont="1" applyAlignment="1" applyProtection="1">
      <alignment horizontal="center" vertical="center" wrapText="1"/>
      <protection locked="0"/>
    </xf>
    <xf numFmtId="169" fontId="0" fillId="0" borderId="0" xfId="4" applyNumberFormat="1" applyFont="1" applyAlignment="1" applyProtection="1">
      <alignment horizontal="center" vertical="center" wrapText="1"/>
      <protection locked="0"/>
    </xf>
    <xf numFmtId="0" fontId="4" fillId="0" borderId="0" xfId="4" applyFont="1" applyProtection="1">
      <protection locked="0"/>
    </xf>
    <xf numFmtId="0" fontId="15" fillId="0" borderId="0" xfId="4" applyFont="1" applyProtection="1">
      <protection locked="0"/>
    </xf>
    <xf numFmtId="0" fontId="31" fillId="0" borderId="0" xfId="9" applyFont="1" applyAlignment="1" applyProtection="1">
      <alignment horizontal="center" vertical="center"/>
      <protection locked="0"/>
    </xf>
    <xf numFmtId="180" fontId="31" fillId="0" borderId="0" xfId="9" applyNumberFormat="1" applyFont="1" applyAlignment="1" applyProtection="1">
      <alignment horizontal="center" vertical="center"/>
      <protection locked="0"/>
    </xf>
    <xf numFmtId="4" fontId="31" fillId="0" borderId="0" xfId="9" applyNumberFormat="1" applyFont="1" applyAlignment="1" applyProtection="1">
      <alignment vertical="center"/>
      <protection locked="0"/>
    </xf>
    <xf numFmtId="4" fontId="29" fillId="0" borderId="0" xfId="9" applyNumberFormat="1" applyFont="1" applyAlignment="1" applyProtection="1">
      <alignment vertical="center"/>
      <protection locked="0"/>
    </xf>
    <xf numFmtId="44" fontId="0" fillId="0" borderId="0" xfId="2" applyFont="1" applyAlignment="1" applyProtection="1">
      <alignment vertical="center"/>
      <protection locked="0"/>
    </xf>
    <xf numFmtId="165" fontId="18" fillId="0" borderId="0" xfId="4" applyNumberFormat="1" applyFont="1" applyAlignment="1" applyProtection="1">
      <alignment horizontal="center" vertical="center"/>
      <protection locked="0"/>
    </xf>
    <xf numFmtId="0" fontId="3" fillId="0" borderId="10" xfId="4" applyFont="1" applyBorder="1" applyAlignment="1" applyProtection="1">
      <alignment horizontal="left" vertical="center" wrapText="1"/>
      <protection hidden="1"/>
    </xf>
    <xf numFmtId="0" fontId="3" fillId="0" borderId="13" xfId="4" applyFont="1" applyBorder="1" applyAlignment="1" applyProtection="1">
      <alignment horizontal="center" vertical="center" wrapText="1"/>
      <protection hidden="1"/>
    </xf>
    <xf numFmtId="169" fontId="3" fillId="0" borderId="14" xfId="4" applyNumberFormat="1" applyFont="1" applyBorder="1" applyAlignment="1" applyProtection="1">
      <alignment horizontal="right" vertical="center" wrapText="1"/>
      <protection hidden="1"/>
    </xf>
    <xf numFmtId="166" fontId="3" fillId="0" borderId="14" xfId="4" applyNumberFormat="1" applyFont="1" applyBorder="1" applyAlignment="1" applyProtection="1">
      <alignment horizontal="right" vertical="center" wrapText="1"/>
      <protection hidden="1"/>
    </xf>
    <xf numFmtId="4" fontId="3" fillId="0" borderId="0" xfId="4" applyNumberFormat="1" applyFont="1" applyAlignment="1" applyProtection="1">
      <alignment vertical="center" wrapText="1"/>
      <protection hidden="1"/>
    </xf>
    <xf numFmtId="4" fontId="3" fillId="0" borderId="14" xfId="4" applyNumberFormat="1" applyFont="1" applyBorder="1" applyAlignment="1" applyProtection="1">
      <alignment horizontal="right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172" fontId="3" fillId="0" borderId="14" xfId="4" applyNumberFormat="1" applyFont="1" applyBorder="1" applyAlignment="1" applyProtection="1">
      <alignment horizontal="right" vertical="center" wrapText="1"/>
      <protection hidden="1"/>
    </xf>
    <xf numFmtId="174" fontId="3" fillId="0" borderId="14" xfId="4" applyNumberFormat="1" applyFont="1" applyBorder="1" applyAlignment="1" applyProtection="1">
      <alignment horizontal="right" vertical="center" wrapText="1"/>
      <protection hidden="1"/>
    </xf>
    <xf numFmtId="0" fontId="5" fillId="0" borderId="40" xfId="4" applyFont="1" applyBorder="1" applyAlignment="1" applyProtection="1">
      <alignment horizontal="center" vertical="center" wrapText="1"/>
      <protection hidden="1"/>
    </xf>
    <xf numFmtId="0" fontId="5" fillId="0" borderId="17" xfId="4" applyFont="1" applyBorder="1" applyAlignment="1" applyProtection="1">
      <alignment vertical="center" wrapText="1"/>
      <protection hidden="1"/>
    </xf>
    <xf numFmtId="0" fontId="5" fillId="0" borderId="41" xfId="4" applyFont="1" applyBorder="1" applyAlignment="1" applyProtection="1">
      <alignment vertical="center" wrapText="1"/>
      <protection hidden="1"/>
    </xf>
    <xf numFmtId="0" fontId="12" fillId="3" borderId="47" xfId="4" applyFont="1" applyFill="1" applyBorder="1" applyAlignment="1" applyProtection="1">
      <alignment horizontal="center" vertical="center" wrapText="1"/>
      <protection hidden="1"/>
    </xf>
    <xf numFmtId="0" fontId="12" fillId="3" borderId="48" xfId="4" applyFont="1" applyFill="1" applyBorder="1" applyAlignment="1" applyProtection="1">
      <alignment horizontal="center" vertical="center" wrapText="1"/>
      <protection hidden="1"/>
    </xf>
    <xf numFmtId="44" fontId="12" fillId="3" borderId="47" xfId="2" applyFont="1" applyFill="1" applyBorder="1" applyAlignment="1" applyProtection="1">
      <alignment horizontal="center" vertical="center" wrapText="1"/>
      <protection hidden="1"/>
    </xf>
    <xf numFmtId="165" fontId="20" fillId="3" borderId="47" xfId="4" applyNumberFormat="1" applyFont="1" applyFill="1" applyBorder="1" applyAlignment="1" applyProtection="1">
      <alignment horizontal="center" vertical="center" wrapText="1"/>
      <protection hidden="1"/>
    </xf>
    <xf numFmtId="168" fontId="13" fillId="6" borderId="49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50" xfId="4" applyFont="1" applyFill="1" applyBorder="1" applyAlignment="1" applyProtection="1">
      <alignment horizontal="center" vertical="center" wrapText="1"/>
      <protection hidden="1"/>
    </xf>
    <xf numFmtId="44" fontId="18" fillId="6" borderId="50" xfId="2" applyFont="1" applyFill="1" applyBorder="1" applyAlignment="1" applyProtection="1">
      <alignment horizontal="center" vertical="center" wrapText="1"/>
      <protection hidden="1"/>
    </xf>
    <xf numFmtId="165" fontId="13" fillId="6" borderId="51" xfId="4" applyNumberFormat="1" applyFont="1" applyFill="1" applyBorder="1" applyAlignment="1" applyProtection="1">
      <alignment horizontal="center" vertical="center" wrapText="1"/>
      <protection hidden="1"/>
    </xf>
    <xf numFmtId="168" fontId="13" fillId="7" borderId="106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16" xfId="4" applyFont="1" applyFill="1" applyBorder="1" applyAlignment="1" applyProtection="1">
      <alignment horizontal="center" vertical="center" wrapText="1"/>
      <protection hidden="1"/>
    </xf>
    <xf numFmtId="44" fontId="18" fillId="7" borderId="103" xfId="2" applyFont="1" applyFill="1" applyBorder="1" applyAlignment="1" applyProtection="1">
      <alignment horizontal="center" vertical="center" wrapText="1"/>
      <protection hidden="1"/>
    </xf>
    <xf numFmtId="10" fontId="13" fillId="7" borderId="115" xfId="3" applyNumberFormat="1" applyFont="1" applyFill="1" applyBorder="1" applyAlignment="1" applyProtection="1">
      <alignment horizontal="center" vertical="center" wrapText="1"/>
      <protection hidden="1"/>
    </xf>
    <xf numFmtId="168" fontId="13" fillId="6" borderId="13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0" xfId="4" applyFont="1" applyFill="1" applyBorder="1" applyAlignment="1" applyProtection="1">
      <alignment horizontal="center" vertical="center" wrapText="1"/>
      <protection hidden="1"/>
    </xf>
    <xf numFmtId="44" fontId="18" fillId="6" borderId="0" xfId="2" applyFont="1" applyFill="1" applyBorder="1" applyAlignment="1" applyProtection="1">
      <alignment horizontal="center" vertical="center" wrapText="1"/>
      <protection hidden="1"/>
    </xf>
    <xf numFmtId="44" fontId="18" fillId="6" borderId="14" xfId="2" applyFont="1" applyFill="1" applyBorder="1" applyAlignment="1" applyProtection="1">
      <alignment horizontal="center" vertical="center" wrapText="1"/>
      <protection hidden="1"/>
    </xf>
    <xf numFmtId="44" fontId="22" fillId="3" borderId="53" xfId="2" applyFont="1" applyFill="1" applyBorder="1" applyAlignment="1" applyProtection="1">
      <alignment horizontal="center" vertical="center" wrapText="1"/>
      <protection hidden="1"/>
    </xf>
    <xf numFmtId="9" fontId="20" fillId="3" borderId="54" xfId="3" applyFont="1" applyFill="1" applyBorder="1" applyAlignment="1" applyProtection="1">
      <alignment horizontal="center" vertical="center" wrapText="1"/>
      <protection hidden="1"/>
    </xf>
    <xf numFmtId="0" fontId="8" fillId="0" borderId="0" xfId="4" applyFont="1" applyBorder="1" applyAlignment="1" applyProtection="1">
      <alignment vertical="center"/>
      <protection locked="0"/>
    </xf>
    <xf numFmtId="0" fontId="5" fillId="0" borderId="0" xfId="4" applyFont="1" applyBorder="1" applyAlignment="1" applyProtection="1">
      <alignment vertical="center"/>
      <protection locked="0"/>
    </xf>
    <xf numFmtId="0" fontId="9" fillId="0" borderId="0" xfId="4" applyFont="1" applyBorder="1" applyAlignment="1" applyProtection="1">
      <alignment vertical="center"/>
      <protection locked="0"/>
    </xf>
    <xf numFmtId="0" fontId="0" fillId="0" borderId="0" xfId="4" applyFont="1" applyBorder="1" applyAlignment="1" applyProtection="1">
      <alignment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4" fillId="0" borderId="0" xfId="4" applyFont="1" applyBorder="1" applyAlignment="1" applyProtection="1">
      <alignment vertical="center"/>
      <protection locked="0"/>
    </xf>
    <xf numFmtId="0" fontId="5" fillId="0" borderId="0" xfId="4" applyFont="1" applyBorder="1" applyAlignment="1" applyProtection="1">
      <alignment vertical="center" wrapText="1"/>
      <protection locked="0"/>
    </xf>
    <xf numFmtId="0" fontId="2" fillId="0" borderId="0" xfId="4" applyProtection="1">
      <protection locked="0"/>
    </xf>
    <xf numFmtId="10" fontId="2" fillId="0" borderId="0" xfId="4" applyNumberFormat="1" applyProtection="1">
      <protection locked="0"/>
    </xf>
    <xf numFmtId="0" fontId="2" fillId="0" borderId="11" xfId="4" applyBorder="1" applyProtection="1">
      <protection locked="0"/>
    </xf>
    <xf numFmtId="0" fontId="2" fillId="0" borderId="11" xfId="4" applyBorder="1" applyAlignment="1" applyProtection="1">
      <alignment vertical="center"/>
      <protection locked="0"/>
    </xf>
    <xf numFmtId="0" fontId="2" fillId="0" borderId="0" xfId="4" applyBorder="1" applyProtection="1">
      <protection locked="0"/>
    </xf>
    <xf numFmtId="44" fontId="2" fillId="0" borderId="0" xfId="4" applyNumberFormat="1" applyProtection="1">
      <protection locked="0"/>
    </xf>
    <xf numFmtId="0" fontId="15" fillId="0" borderId="0" xfId="4" applyFont="1" applyAlignment="1" applyProtection="1">
      <protection locked="0"/>
    </xf>
    <xf numFmtId="0" fontId="2" fillId="0" borderId="0" xfId="4" applyAlignment="1" applyProtection="1">
      <alignment vertical="center"/>
      <protection locked="0"/>
    </xf>
    <xf numFmtId="10" fontId="2" fillId="0" borderId="0" xfId="4" applyNumberFormat="1" applyAlignment="1" applyProtection="1">
      <alignment vertical="center"/>
      <protection locked="0"/>
    </xf>
    <xf numFmtId="0" fontId="30" fillId="0" borderId="0" xfId="9" applyFont="1" applyAlignment="1" applyProtection="1">
      <alignment horizontal="center" vertical="center"/>
      <protection locked="0"/>
    </xf>
    <xf numFmtId="180" fontId="35" fillId="0" borderId="0" xfId="9" applyNumberFormat="1" applyFont="1" applyAlignment="1" applyProtection="1">
      <alignment horizontal="center" vertical="center"/>
      <protection locked="0"/>
    </xf>
    <xf numFmtId="0" fontId="5" fillId="0" borderId="12" xfId="4" applyFont="1" applyBorder="1" applyAlignment="1" applyProtection="1">
      <alignment vertical="center" wrapText="1"/>
      <protection hidden="1"/>
    </xf>
    <xf numFmtId="0" fontId="3" fillId="0" borderId="0" xfId="4" applyFont="1" applyBorder="1" applyAlignment="1" applyProtection="1">
      <alignment vertical="center" wrapText="1"/>
      <protection hidden="1"/>
    </xf>
    <xf numFmtId="185" fontId="3" fillId="0" borderId="14" xfId="4" applyNumberFormat="1" applyFont="1" applyBorder="1" applyAlignment="1" applyProtection="1">
      <alignment vertical="center" wrapText="1"/>
      <protection hidden="1"/>
    </xf>
    <xf numFmtId="0" fontId="4" fillId="0" borderId="13" xfId="4" applyFont="1" applyBorder="1" applyAlignment="1" applyProtection="1">
      <alignment vertical="center"/>
      <protection hidden="1"/>
    </xf>
    <xf numFmtId="0" fontId="4" fillId="0" borderId="0" xfId="4" applyFont="1" applyBorder="1" applyAlignment="1" applyProtection="1">
      <alignment vertical="center"/>
      <protection hidden="1"/>
    </xf>
    <xf numFmtId="0" fontId="4" fillId="0" borderId="0" xfId="4" applyFont="1" applyBorder="1" applyAlignment="1" applyProtection="1">
      <alignment horizontal="right" vertical="center"/>
      <protection hidden="1"/>
    </xf>
    <xf numFmtId="0" fontId="3" fillId="0" borderId="0" xfId="4" applyFont="1" applyBorder="1" applyAlignment="1" applyProtection="1">
      <alignment vertical="center"/>
      <protection hidden="1"/>
    </xf>
    <xf numFmtId="184" fontId="3" fillId="0" borderId="14" xfId="8" applyNumberFormat="1" applyFont="1" applyBorder="1" applyAlignment="1" applyProtection="1">
      <alignment horizontal="right" vertical="center"/>
      <protection hidden="1"/>
    </xf>
    <xf numFmtId="0" fontId="3" fillId="0" borderId="0" xfId="4" applyFont="1" applyBorder="1" applyAlignment="1" applyProtection="1">
      <alignment horizontal="left" vertical="center" wrapText="1"/>
      <protection hidden="1"/>
    </xf>
    <xf numFmtId="183" fontId="3" fillId="0" borderId="14" xfId="8" applyNumberFormat="1" applyFont="1" applyBorder="1" applyAlignment="1" applyProtection="1">
      <alignment vertical="center"/>
      <protection hidden="1"/>
    </xf>
    <xf numFmtId="0" fontId="5" fillId="0" borderId="41" xfId="4" applyFont="1" applyBorder="1" applyAlignment="1" applyProtection="1">
      <alignment vertical="center"/>
      <protection hidden="1"/>
    </xf>
    <xf numFmtId="0" fontId="6" fillId="0" borderId="107" xfId="6" applyFont="1" applyBorder="1" applyAlignment="1" applyProtection="1">
      <alignment vertical="center"/>
      <protection hidden="1"/>
    </xf>
    <xf numFmtId="0" fontId="6" fillId="0" borderId="13" xfId="6" applyFont="1" applyFill="1" applyBorder="1" applyAlignment="1" applyProtection="1">
      <alignment vertical="center"/>
      <protection hidden="1"/>
    </xf>
    <xf numFmtId="10" fontId="2" fillId="0" borderId="13" xfId="6" applyNumberFormat="1" applyFill="1" applyBorder="1" applyAlignment="1" applyProtection="1">
      <alignment horizontal="center" vertical="center"/>
      <protection hidden="1"/>
    </xf>
    <xf numFmtId="178" fontId="18" fillId="5" borderId="126" xfId="13" applyNumberFormat="1" applyFont="1" applyFill="1" applyBorder="1" applyAlignment="1" applyProtection="1">
      <alignment horizontal="center" vertical="center"/>
      <protection hidden="1"/>
    </xf>
    <xf numFmtId="178" fontId="18" fillId="0" borderId="0" xfId="13" applyNumberFormat="1" applyFont="1" applyFill="1" applyBorder="1" applyAlignment="1" applyProtection="1">
      <alignment horizontal="center" vertical="center"/>
      <protection hidden="1"/>
    </xf>
    <xf numFmtId="49" fontId="5" fillId="0" borderId="32" xfId="6" applyNumberFormat="1" applyFont="1" applyBorder="1" applyAlignment="1" applyProtection="1">
      <alignment horizontal="center"/>
      <protection hidden="1"/>
    </xf>
    <xf numFmtId="0" fontId="13" fillId="0" borderId="32" xfId="6" applyFont="1" applyBorder="1" applyAlignment="1" applyProtection="1">
      <alignment horizontal="center"/>
      <protection hidden="1"/>
    </xf>
    <xf numFmtId="10" fontId="3" fillId="0" borderId="32" xfId="6" applyNumberFormat="1" applyFont="1" applyBorder="1" applyAlignment="1" applyProtection="1">
      <alignment horizontal="center" vertical="center"/>
      <protection hidden="1"/>
    </xf>
    <xf numFmtId="10" fontId="3" fillId="0" borderId="33" xfId="6" applyNumberFormat="1" applyFont="1" applyBorder="1" applyAlignment="1" applyProtection="1">
      <alignment horizontal="center"/>
      <protection hidden="1"/>
    </xf>
    <xf numFmtId="10" fontId="3" fillId="0" borderId="0" xfId="6" applyNumberFormat="1" applyFont="1" applyFill="1" applyBorder="1" applyAlignment="1" applyProtection="1">
      <alignment horizontal="center"/>
      <protection hidden="1"/>
    </xf>
    <xf numFmtId="164" fontId="26" fillId="0" borderId="104" xfId="8" applyFont="1" applyFill="1" applyBorder="1" applyAlignment="1" applyProtection="1">
      <alignment horizontal="center" vertical="center"/>
      <protection hidden="1"/>
    </xf>
    <xf numFmtId="164" fontId="26" fillId="0" borderId="96" xfId="8" applyFont="1" applyFill="1" applyBorder="1" applyAlignment="1" applyProtection="1">
      <alignment horizontal="center" vertical="center"/>
      <protection hidden="1"/>
    </xf>
    <xf numFmtId="164" fontId="26" fillId="0" borderId="97" xfId="8" applyFont="1" applyFill="1" applyBorder="1" applyAlignment="1" applyProtection="1">
      <alignment horizontal="center" vertical="center"/>
      <protection hidden="1"/>
    </xf>
    <xf numFmtId="164" fontId="27" fillId="0" borderId="18" xfId="8" applyFont="1" applyFill="1" applyBorder="1" applyAlignment="1" applyProtection="1">
      <alignment horizontal="center" vertical="center"/>
      <protection hidden="1"/>
    </xf>
    <xf numFmtId="164" fontId="27" fillId="0" borderId="0" xfId="8" applyFont="1" applyFill="1" applyBorder="1" applyAlignment="1" applyProtection="1">
      <alignment horizontal="center" vertical="center"/>
      <protection hidden="1"/>
    </xf>
    <xf numFmtId="0" fontId="12" fillId="3" borderId="137" xfId="6" applyFont="1" applyFill="1" applyBorder="1" applyAlignment="1" applyProtection="1">
      <alignment horizontal="center" vertical="center"/>
      <protection hidden="1"/>
    </xf>
    <xf numFmtId="0" fontId="12" fillId="3" borderId="135" xfId="6" applyFont="1" applyFill="1" applyBorder="1" applyAlignment="1" applyProtection="1">
      <alignment horizontal="center" vertical="center"/>
      <protection hidden="1"/>
    </xf>
    <xf numFmtId="9" fontId="12" fillId="3" borderId="136" xfId="6" applyNumberFormat="1" applyFont="1" applyFill="1" applyBorder="1" applyAlignment="1" applyProtection="1">
      <alignment horizontal="center" vertical="center"/>
      <protection hidden="1"/>
    </xf>
    <xf numFmtId="164" fontId="12" fillId="3" borderId="47" xfId="8" applyFont="1" applyFill="1" applyBorder="1" applyAlignment="1" applyProtection="1">
      <alignment horizontal="center" vertical="center"/>
      <protection hidden="1"/>
    </xf>
    <xf numFmtId="164" fontId="28" fillId="3" borderId="138" xfId="8" applyFont="1" applyFill="1" applyBorder="1" applyAlignment="1" applyProtection="1">
      <alignment horizontal="center" vertical="center"/>
      <protection hidden="1"/>
    </xf>
    <xf numFmtId="164" fontId="28" fillId="0" borderId="0" xfId="8" applyFont="1" applyFill="1" applyBorder="1" applyAlignment="1" applyProtection="1">
      <alignment horizontal="center" vertical="center"/>
      <protection hidden="1"/>
    </xf>
    <xf numFmtId="10" fontId="2" fillId="9" borderId="127" xfId="6" applyNumberFormat="1" applyFill="1" applyBorder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left" vertical="center" wrapText="1"/>
      <protection hidden="1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4" xfId="4" applyFont="1" applyFill="1" applyBorder="1" applyAlignment="1" applyProtection="1">
      <alignment horizontal="center" vertical="center"/>
      <protection locked="0"/>
    </xf>
    <xf numFmtId="0" fontId="0" fillId="0" borderId="7" xfId="4" applyFont="1" applyBorder="1" applyAlignment="1" applyProtection="1">
      <alignment horizontal="center" vertical="center"/>
      <protection locked="0"/>
    </xf>
    <xf numFmtId="0" fontId="0" fillId="0" borderId="8" xfId="4" applyFont="1" applyBorder="1" applyAlignment="1" applyProtection="1">
      <alignment horizontal="center" vertical="center"/>
      <protection locked="0"/>
    </xf>
    <xf numFmtId="0" fontId="8" fillId="0" borderId="11" xfId="4" applyFont="1" applyBorder="1" applyAlignment="1" applyProtection="1">
      <alignment horizontal="center" vertical="center" wrapText="1"/>
      <protection locked="0"/>
    </xf>
    <xf numFmtId="0" fontId="8" fillId="0" borderId="12" xfId="4" applyFont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0" fontId="5" fillId="0" borderId="14" xfId="4" applyFont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14" xfId="4" applyFont="1" applyBorder="1" applyAlignment="1" applyProtection="1">
      <alignment horizontal="center" vertical="center" wrapText="1"/>
      <protection locked="0"/>
    </xf>
    <xf numFmtId="171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" fontId="0" fillId="0" borderId="0" xfId="0" quotePrefix="1" applyNumberForma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12" fillId="3" borderId="34" xfId="4" applyFont="1" applyFill="1" applyBorder="1" applyAlignment="1" applyProtection="1">
      <alignment horizontal="center" vertical="center"/>
      <protection hidden="1"/>
    </xf>
    <xf numFmtId="0" fontId="12" fillId="3" borderId="35" xfId="4" applyFont="1" applyFill="1" applyBorder="1" applyAlignment="1" applyProtection="1">
      <alignment horizontal="center" vertical="center"/>
      <protection hidden="1"/>
    </xf>
    <xf numFmtId="169" fontId="12" fillId="3" borderId="38" xfId="2" applyNumberFormat="1" applyFont="1" applyFill="1" applyBorder="1" applyAlignment="1" applyProtection="1">
      <alignment horizontal="center" vertical="center"/>
      <protection hidden="1"/>
    </xf>
    <xf numFmtId="4" fontId="0" fillId="0" borderId="0" xfId="4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wrapText="1"/>
      <protection locked="0"/>
    </xf>
    <xf numFmtId="0" fontId="13" fillId="0" borderId="43" xfId="0" applyFont="1" applyBorder="1" applyAlignment="1" applyProtection="1">
      <alignment horizontal="center" wrapText="1"/>
      <protection locked="0"/>
    </xf>
    <xf numFmtId="0" fontId="13" fillId="0" borderId="44" xfId="0" applyFont="1" applyBorder="1" applyAlignment="1" applyProtection="1">
      <alignment horizontal="center" wrapText="1"/>
      <protection locked="0"/>
    </xf>
    <xf numFmtId="170" fontId="2" fillId="0" borderId="9" xfId="0" applyNumberFormat="1" applyFont="1" applyBorder="1" applyAlignment="1" applyProtection="1">
      <alignment horizontal="left"/>
      <protection locked="0"/>
    </xf>
    <xf numFmtId="0" fontId="3" fillId="0" borderId="11" xfId="4" applyFont="1" applyBorder="1" applyAlignment="1" applyProtection="1">
      <alignment horizontal="left" vertical="center" wrapText="1"/>
      <protection hidden="1"/>
    </xf>
    <xf numFmtId="0" fontId="3" fillId="0" borderId="12" xfId="4" applyFont="1" applyBorder="1" applyAlignment="1" applyProtection="1">
      <alignment horizontal="left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12" fillId="3" borderId="52" xfId="4" applyFont="1" applyFill="1" applyBorder="1" applyAlignment="1" applyProtection="1">
      <alignment horizontal="center" vertical="center" wrapText="1"/>
      <protection hidden="1"/>
    </xf>
    <xf numFmtId="0" fontId="12" fillId="3" borderId="53" xfId="4" applyFont="1" applyFill="1" applyBorder="1" applyAlignment="1" applyProtection="1">
      <alignment horizontal="center" vertical="center" wrapText="1"/>
      <protection hidden="1"/>
    </xf>
    <xf numFmtId="164" fontId="3" fillId="0" borderId="0" xfId="4" applyNumberFormat="1" applyFont="1" applyAlignment="1" applyProtection="1">
      <alignment horizontal="center" vertical="center" wrapText="1"/>
      <protection locked="0"/>
    </xf>
    <xf numFmtId="44" fontId="3" fillId="0" borderId="0" xfId="2" applyFont="1" applyAlignment="1" applyProtection="1">
      <alignment horizontal="center" vertical="center" wrapText="1"/>
      <protection locked="0"/>
    </xf>
    <xf numFmtId="0" fontId="5" fillId="0" borderId="16" xfId="4" applyFont="1" applyBorder="1" applyAlignment="1" applyProtection="1">
      <alignment horizontal="center" vertical="center" wrapText="1"/>
      <protection hidden="1"/>
    </xf>
    <xf numFmtId="44" fontId="0" fillId="0" borderId="0" xfId="2" applyFont="1" applyAlignment="1" applyProtection="1">
      <alignment horizontal="center" vertical="center" wrapText="1"/>
      <protection locked="0"/>
    </xf>
    <xf numFmtId="182" fontId="12" fillId="0" borderId="13" xfId="6" applyNumberFormat="1" applyFont="1" applyFill="1" applyBorder="1" applyAlignment="1" applyProtection="1">
      <alignment horizontal="center" vertical="center"/>
      <protection hidden="1"/>
    </xf>
    <xf numFmtId="0" fontId="3" fillId="0" borderId="0" xfId="4" applyFont="1" applyBorder="1" applyAlignment="1" applyProtection="1">
      <alignment horizontal="left" vertical="center" wrapText="1"/>
      <protection hidden="1"/>
    </xf>
    <xf numFmtId="0" fontId="12" fillId="3" borderId="133" xfId="6" applyFont="1" applyFill="1" applyBorder="1" applyAlignment="1" applyProtection="1">
      <alignment horizontal="center" vertical="center"/>
      <protection hidden="1"/>
    </xf>
    <xf numFmtId="0" fontId="12" fillId="3" borderId="134" xfId="6" applyFont="1" applyFill="1" applyBorder="1" applyAlignment="1" applyProtection="1">
      <alignment horizontal="center" vertical="center"/>
      <protection hidden="1"/>
    </xf>
    <xf numFmtId="0" fontId="32" fillId="3" borderId="131" xfId="6" applyFont="1" applyFill="1" applyBorder="1" applyAlignment="1" applyProtection="1">
      <alignment horizontal="center" vertical="center"/>
      <protection hidden="1"/>
    </xf>
    <xf numFmtId="0" fontId="32" fillId="3" borderId="132" xfId="6" applyFont="1" applyFill="1" applyBorder="1" applyAlignment="1" applyProtection="1">
      <alignment horizontal="center" vertical="center"/>
      <protection hidden="1"/>
    </xf>
    <xf numFmtId="182" fontId="12" fillId="3" borderId="136" xfId="6" applyNumberFormat="1" applyFont="1" applyFill="1" applyBorder="1" applyAlignment="1" applyProtection="1">
      <alignment horizontal="center" vertical="center"/>
      <protection hidden="1"/>
    </xf>
    <xf numFmtId="182" fontId="12" fillId="3" borderId="24" xfId="6" applyNumberFormat="1" applyFont="1" applyFill="1" applyBorder="1" applyAlignment="1" applyProtection="1">
      <alignment horizontal="center" vertical="center"/>
      <protection hidden="1"/>
    </xf>
    <xf numFmtId="168" fontId="13" fillId="0" borderId="68" xfId="4" applyNumberFormat="1" applyFont="1" applyFill="1" applyBorder="1" applyAlignment="1" applyProtection="1">
      <alignment horizontal="center" vertical="center" wrapText="1"/>
      <protection hidden="1"/>
    </xf>
    <xf numFmtId="168" fontId="13" fillId="0" borderId="86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47" xfId="4" applyFont="1" applyFill="1" applyBorder="1" applyAlignment="1" applyProtection="1">
      <alignment horizontal="center" vertical="center" wrapText="1"/>
      <protection hidden="1"/>
    </xf>
    <xf numFmtId="0" fontId="13" fillId="0" borderId="87" xfId="4" applyFont="1" applyFill="1" applyBorder="1" applyAlignment="1" applyProtection="1">
      <alignment horizontal="center" vertical="center" wrapText="1"/>
      <protection hidden="1"/>
    </xf>
    <xf numFmtId="10" fontId="3" fillId="0" borderId="47" xfId="6" applyNumberFormat="1" applyFont="1" applyBorder="1" applyAlignment="1" applyProtection="1">
      <alignment horizontal="center" vertical="center"/>
      <protection hidden="1"/>
    </xf>
    <xf numFmtId="10" fontId="3" fillId="0" borderId="87" xfId="6" applyNumberFormat="1" applyFont="1" applyBorder="1" applyAlignment="1" applyProtection="1">
      <alignment horizontal="center" vertical="center"/>
      <protection hidden="1"/>
    </xf>
    <xf numFmtId="172" fontId="3" fillId="0" borderId="47" xfId="6" applyNumberFormat="1" applyFont="1" applyBorder="1" applyAlignment="1" applyProtection="1">
      <alignment horizontal="center" vertical="center"/>
      <protection hidden="1"/>
    </xf>
    <xf numFmtId="172" fontId="3" fillId="0" borderId="87" xfId="6" applyNumberFormat="1" applyFont="1" applyBorder="1" applyAlignment="1" applyProtection="1">
      <alignment horizontal="center" vertical="center"/>
      <protection hidden="1"/>
    </xf>
    <xf numFmtId="0" fontId="12" fillId="3" borderId="59" xfId="6" applyFont="1" applyFill="1" applyBorder="1" applyAlignment="1" applyProtection="1">
      <alignment horizontal="center" vertical="center"/>
      <protection hidden="1"/>
    </xf>
    <xf numFmtId="0" fontId="12" fillId="3" borderId="57" xfId="6" applyFont="1" applyFill="1" applyBorder="1" applyAlignment="1" applyProtection="1">
      <alignment horizontal="center"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166" fontId="3" fillId="0" borderId="0" xfId="4" applyNumberFormat="1" applyFont="1" applyAlignment="1" applyProtection="1">
      <alignment horizontal="right" vertical="center" wrapText="1"/>
      <protection hidden="1"/>
    </xf>
    <xf numFmtId="175" fontId="3" fillId="0" borderId="0" xfId="4" applyNumberFormat="1" applyFont="1" applyAlignment="1" applyProtection="1">
      <alignment horizontal="right" vertical="center"/>
      <protection hidden="1"/>
    </xf>
    <xf numFmtId="174" fontId="3" fillId="0" borderId="0" xfId="4" applyNumberFormat="1" applyFont="1" applyAlignment="1" applyProtection="1">
      <alignment horizontal="right" vertical="center"/>
      <protection hidden="1"/>
    </xf>
    <xf numFmtId="0" fontId="12" fillId="3" borderId="55" xfId="6" applyFont="1" applyFill="1" applyBorder="1" applyAlignment="1" applyProtection="1">
      <alignment horizontal="center" vertical="center"/>
      <protection hidden="1"/>
    </xf>
    <xf numFmtId="0" fontId="12" fillId="3" borderId="56" xfId="6" applyFont="1" applyFill="1" applyBorder="1" applyAlignment="1" applyProtection="1">
      <alignment horizontal="center" vertical="center"/>
      <protection hidden="1"/>
    </xf>
    <xf numFmtId="0" fontId="12" fillId="3" borderId="58" xfId="6" applyFont="1" applyFill="1" applyBorder="1" applyAlignment="1" applyProtection="1">
      <alignment horizontal="center" vertical="center"/>
      <protection hidden="1"/>
    </xf>
    <xf numFmtId="178" fontId="18" fillId="5" borderId="77" xfId="7" applyNumberFormat="1" applyFont="1" applyFill="1" applyBorder="1" applyAlignment="1" applyProtection="1">
      <alignment horizontal="center" vertical="center"/>
      <protection locked="0"/>
    </xf>
    <xf numFmtId="178" fontId="18" fillId="5" borderId="78" xfId="7" applyNumberFormat="1" applyFont="1" applyFill="1" applyBorder="1" applyAlignment="1" applyProtection="1">
      <alignment horizontal="center" vertical="center"/>
      <protection locked="0"/>
    </xf>
    <xf numFmtId="178" fontId="18" fillId="5" borderId="79" xfId="7" applyNumberFormat="1" applyFont="1" applyFill="1" applyBorder="1" applyAlignment="1" applyProtection="1">
      <alignment horizontal="center" vertical="center"/>
      <protection locked="0"/>
    </xf>
    <xf numFmtId="168" fontId="13" fillId="0" borderId="66" xfId="4" applyNumberFormat="1" applyFont="1" applyBorder="1" applyAlignment="1" applyProtection="1">
      <alignment horizontal="center" vertical="center" wrapText="1"/>
      <protection hidden="1"/>
    </xf>
    <xf numFmtId="168" fontId="13" fillId="0" borderId="73" xfId="4" applyNumberFormat="1" applyFont="1" applyBorder="1" applyAlignment="1" applyProtection="1">
      <alignment horizontal="center" vertical="center" wrapText="1"/>
      <protection hidden="1"/>
    </xf>
    <xf numFmtId="0" fontId="13" fillId="0" borderId="67" xfId="4" applyFont="1" applyBorder="1" applyAlignment="1" applyProtection="1">
      <alignment horizontal="center" vertical="center" wrapText="1"/>
      <protection hidden="1"/>
    </xf>
    <xf numFmtId="0" fontId="13" fillId="0" borderId="74" xfId="4" applyFont="1" applyBorder="1" applyAlignment="1" applyProtection="1">
      <alignment horizontal="center" vertical="center" wrapText="1"/>
      <protection hidden="1"/>
    </xf>
    <xf numFmtId="10" fontId="3" fillId="0" borderId="68" xfId="6" applyNumberFormat="1" applyFont="1" applyBorder="1" applyAlignment="1" applyProtection="1">
      <alignment horizontal="center" vertical="center"/>
      <protection hidden="1"/>
    </xf>
    <xf numFmtId="10" fontId="3" fillId="0" borderId="75" xfId="6" applyNumberFormat="1" applyFont="1" applyBorder="1" applyAlignment="1" applyProtection="1">
      <alignment horizontal="center" vertical="center"/>
      <protection hidden="1"/>
    </xf>
    <xf numFmtId="172" fontId="3" fillId="0" borderId="76" xfId="6" applyNumberFormat="1" applyFont="1" applyBorder="1" applyAlignment="1" applyProtection="1">
      <alignment horizontal="center" vertical="center"/>
      <protection hidden="1"/>
    </xf>
    <xf numFmtId="168" fontId="13" fillId="0" borderId="88" xfId="4" applyNumberFormat="1" applyFont="1" applyBorder="1" applyAlignment="1" applyProtection="1">
      <alignment horizontal="center" vertical="center" wrapText="1"/>
      <protection hidden="1"/>
    </xf>
    <xf numFmtId="0" fontId="13" fillId="0" borderId="89" xfId="4" applyFont="1" applyBorder="1" applyAlignment="1" applyProtection="1">
      <alignment horizontal="center" vertical="center" wrapText="1"/>
      <protection hidden="1"/>
    </xf>
    <xf numFmtId="10" fontId="3" fillId="0" borderId="86" xfId="6" applyNumberFormat="1" applyFont="1" applyBorder="1" applyAlignment="1" applyProtection="1">
      <alignment horizontal="center" vertical="center"/>
      <protection hidden="1"/>
    </xf>
    <xf numFmtId="10" fontId="3" fillId="0" borderId="90" xfId="6" applyNumberFormat="1" applyFont="1" applyBorder="1" applyAlignment="1" applyProtection="1">
      <alignment horizontal="center" vertical="center"/>
      <protection hidden="1"/>
    </xf>
    <xf numFmtId="172" fontId="3" fillId="0" borderId="91" xfId="6" applyNumberFormat="1" applyFont="1" applyBorder="1" applyAlignment="1" applyProtection="1">
      <alignment horizontal="center" vertical="center"/>
      <protection hidden="1"/>
    </xf>
    <xf numFmtId="178" fontId="18" fillId="5" borderId="92" xfId="7" applyNumberFormat="1" applyFont="1" applyFill="1" applyBorder="1" applyAlignment="1" applyProtection="1">
      <alignment horizontal="center" vertical="center"/>
      <protection locked="0"/>
    </xf>
    <xf numFmtId="178" fontId="18" fillId="5" borderId="93" xfId="7" applyNumberFormat="1" applyFont="1" applyFill="1" applyBorder="1" applyAlignment="1" applyProtection="1">
      <alignment horizontal="center" vertical="center"/>
      <protection locked="0"/>
    </xf>
    <xf numFmtId="178" fontId="18" fillId="5" borderId="94" xfId="7" applyNumberFormat="1" applyFont="1" applyFill="1" applyBorder="1" applyAlignment="1" applyProtection="1">
      <alignment horizontal="center" vertical="center"/>
      <protection locked="0"/>
    </xf>
    <xf numFmtId="10" fontId="3" fillId="0" borderId="80" xfId="6" applyNumberFormat="1" applyFont="1" applyBorder="1" applyAlignment="1" applyProtection="1">
      <alignment horizontal="center" vertical="center"/>
      <protection hidden="1"/>
    </xf>
    <xf numFmtId="172" fontId="3" fillId="0" borderId="81" xfId="6" applyNumberFormat="1" applyFont="1" applyBorder="1" applyAlignment="1" applyProtection="1">
      <alignment horizontal="center" vertical="center"/>
      <protection hidden="1"/>
    </xf>
    <xf numFmtId="164" fontId="26" fillId="0" borderId="97" xfId="8" applyFont="1" applyBorder="1" applyAlignment="1" applyProtection="1">
      <alignment horizontal="center" vertical="center"/>
      <protection hidden="1"/>
    </xf>
    <xf numFmtId="164" fontId="27" fillId="0" borderId="98" xfId="8" applyFont="1" applyBorder="1" applyAlignment="1" applyProtection="1">
      <alignment horizontal="center" vertical="center"/>
      <protection hidden="1"/>
    </xf>
    <xf numFmtId="0" fontId="12" fillId="3" borderId="95" xfId="6" applyFont="1" applyFill="1" applyBorder="1" applyAlignment="1" applyProtection="1">
      <alignment horizontal="center" vertical="center"/>
      <protection hidden="1"/>
    </xf>
    <xf numFmtId="0" fontId="12" fillId="3" borderId="96" xfId="6" applyFont="1" applyFill="1" applyBorder="1" applyAlignment="1" applyProtection="1">
      <alignment horizontal="center" vertical="center"/>
      <protection hidden="1"/>
    </xf>
    <xf numFmtId="9" fontId="12" fillId="3" borderId="95" xfId="6" applyNumberFormat="1" applyFont="1" applyFill="1" applyBorder="1" applyAlignment="1" applyProtection="1">
      <alignment horizontal="center" vertical="center"/>
      <protection hidden="1"/>
    </xf>
    <xf numFmtId="164" fontId="12" fillId="3" borderId="97" xfId="8" applyFont="1" applyFill="1" applyBorder="1" applyAlignment="1" applyProtection="1">
      <alignment horizontal="center" vertical="center"/>
      <protection hidden="1"/>
    </xf>
    <xf numFmtId="164" fontId="28" fillId="3" borderId="96" xfId="8" applyFont="1" applyFill="1" applyBorder="1" applyAlignment="1" applyProtection="1">
      <alignment horizontal="center" vertical="center"/>
      <protection hidden="1"/>
    </xf>
    <xf numFmtId="164" fontId="26" fillId="0" borderId="95" xfId="8" applyFont="1" applyBorder="1" applyAlignment="1" applyProtection="1">
      <alignment horizontal="center" vertical="center"/>
      <protection hidden="1"/>
    </xf>
    <xf numFmtId="164" fontId="26" fillId="0" borderId="96" xfId="8" applyFont="1" applyBorder="1" applyAlignment="1" applyProtection="1">
      <alignment horizontal="center" vertical="center"/>
      <protection hidden="1"/>
    </xf>
    <xf numFmtId="9" fontId="26" fillId="0" borderId="24" xfId="6" applyNumberFormat="1" applyFont="1" applyBorder="1" applyAlignment="1" applyProtection="1">
      <alignment horizontal="center" vertical="center"/>
      <protection hidden="1"/>
    </xf>
    <xf numFmtId="178" fontId="2" fillId="0" borderId="0" xfId="4" applyNumberFormat="1" applyAlignment="1" applyProtection="1">
      <alignment horizontal="center"/>
      <protection hidden="1"/>
    </xf>
    <xf numFmtId="0" fontId="3" fillId="0" borderId="0" xfId="4" applyFont="1" applyAlignment="1">
      <alignment horizontal="center" vertical="center"/>
    </xf>
    <xf numFmtId="164" fontId="28" fillId="3" borderId="97" xfId="8" applyFont="1" applyFill="1" applyBorder="1" applyAlignment="1" applyProtection="1">
      <alignment horizontal="center" vertical="center"/>
      <protection hidden="1"/>
    </xf>
    <xf numFmtId="180" fontId="31" fillId="0" borderId="0" xfId="9" applyNumberFormat="1" applyFont="1" applyAlignment="1">
      <alignment horizontal="center" vertical="center"/>
    </xf>
  </cellXfs>
  <cellStyles count="24">
    <cellStyle name="72929" xfId="14" xr:uid="{00000000-0005-0000-0000-000000000000}"/>
    <cellStyle name="Excel Built-in Normal" xfId="4" xr:uid="{00000000-0005-0000-0000-000001000000}"/>
    <cellStyle name="Moeda" xfId="2" builtinId="4"/>
    <cellStyle name="Moeda 2" xfId="8" xr:uid="{00000000-0005-0000-0000-000003000000}"/>
    <cellStyle name="Moeda 3" xfId="7" xr:uid="{00000000-0005-0000-0000-000004000000}"/>
    <cellStyle name="Moeda 3 2" xfId="13" xr:uid="{00000000-0005-0000-0000-000005000000}"/>
    <cellStyle name="Normal" xfId="0" builtinId="0"/>
    <cellStyle name="Normal 2" xfId="6" xr:uid="{00000000-0005-0000-0000-000007000000}"/>
    <cellStyle name="Normal 2 2" xfId="15" xr:uid="{00000000-0005-0000-0000-000008000000}"/>
    <cellStyle name="Normal 2_3_-_PLANILHA_MODELO_e_Boletim_CPOS_157" xfId="16" xr:uid="{00000000-0005-0000-0000-000009000000}"/>
    <cellStyle name="Normal 3" xfId="17" xr:uid="{00000000-0005-0000-0000-00000A000000}"/>
    <cellStyle name="Normal 4" xfId="10" xr:uid="{00000000-0005-0000-0000-00000B000000}"/>
    <cellStyle name="Normal_11º MEDIÇÃO - vl real.rev2" xfId="9" xr:uid="{00000000-0005-0000-0000-00000C000000}"/>
    <cellStyle name="Normal_Orçamento RETIFICADO DA OBRA JUNHO - CERTO" xfId="5" xr:uid="{00000000-0005-0000-0000-00000D000000}"/>
    <cellStyle name="planilhas" xfId="18" xr:uid="{00000000-0005-0000-0000-00000E000000}"/>
    <cellStyle name="Porcentagem" xfId="3" builtinId="5"/>
    <cellStyle name="Porcentagem 2" xfId="12" xr:uid="{00000000-0005-0000-0000-000010000000}"/>
    <cellStyle name="Porcentagem 3" xfId="22" xr:uid="{00000000-0005-0000-0000-000011000000}"/>
    <cellStyle name="Separador de milhares 2" xfId="19" xr:uid="{00000000-0005-0000-0000-000012000000}"/>
    <cellStyle name="Separador de milhares 3" xfId="20" xr:uid="{00000000-0005-0000-0000-000013000000}"/>
    <cellStyle name="SNEVERS" xfId="21" xr:uid="{00000000-0005-0000-0000-000014000000}"/>
    <cellStyle name="Vírgula" xfId="1" builtinId="3"/>
    <cellStyle name="Vírgula 2" xfId="11" xr:uid="{00000000-0005-0000-0000-000016000000}"/>
    <cellStyle name="Vírgula 3" xfId="23" xr:uid="{00000000-0005-0000-0000-000017000000}"/>
  </cellStyles>
  <dxfs count="19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47625</xdr:rowOff>
    </xdr:from>
    <xdr:to>
      <xdr:col>1</xdr:col>
      <xdr:colOff>190500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BFC744-8305-4D59-A58A-EBA8B5A5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7625"/>
          <a:ext cx="885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990600</xdr:colOff>
      <xdr:row>4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CEB976-7F82-4C48-9AB7-FCD8A9FC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39.006-412017-R$%20987.600,00%20-%20N&#205;VEL%20II/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39.136-992017-R$%20295.300,00%20-%20n&#237;vel%20I%20Entregue%2005.12.2017/Or&#231;amento/OR&#199;AMENTO_Recapeamento_Centro_Fase%202_R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O/Desktop/ENGENHARIA/PROJETOS%20FUTUROS/PROJETO%20II/MODELO/OR&#199;AMENTO_Recapeamento_Centro_R02%20-%20parte%201_Reajust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%20Estadual/07%20-%20Recapeamento%20Asf&#225;ltico%20-%20Luiz%20Belli%20-%20200%20mil/Or&#231;amento/OR&#199;AMENTO_Luiz%20Bel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LQ"/>
      <sheetName val="Memoria"/>
      <sheetName val="Resumo _ Licitação"/>
      <sheetName val="Memoria 2"/>
      <sheetName val="QCI"/>
      <sheetName val="CFF"/>
      <sheetName val="CRONOGRAMA_ Licitação"/>
      <sheetName val="Distâncias"/>
      <sheetName val="Sinapi"/>
      <sheetName val="SIURB"/>
      <sheetName val="Plan1"/>
      <sheetName val="FDE"/>
      <sheetName val="Localização"/>
    </sheetNames>
    <sheetDataSet>
      <sheetData sheetId="0" refreshError="1">
        <row r="14">
          <cell r="C14" t="str">
            <v>SECRETARIA DE INFRAESTRUTURA E SERVIÇOS URBANOS</v>
          </cell>
        </row>
        <row r="16">
          <cell r="D16" t="str">
            <v>RECAPEAMENTO EM DIVERSAS VIAS DO MUNICÍPIO DE ITAPEVI</v>
          </cell>
        </row>
        <row r="18">
          <cell r="A18" t="str">
            <v xml:space="preserve">Tipo de Intervenção: </v>
          </cell>
          <cell r="D18" t="str">
            <v>Recapeamento</v>
          </cell>
          <cell r="F18" t="str">
            <v>Área de intervenção:</v>
          </cell>
        </row>
        <row r="20">
          <cell r="F20" t="str">
            <v>Investimento:</v>
          </cell>
        </row>
        <row r="22">
          <cell r="F22" t="str">
            <v>Valor:</v>
          </cell>
        </row>
        <row r="25">
          <cell r="A25">
            <v>1</v>
          </cell>
          <cell r="D25" t="str">
            <v>SERVIÇOS PRELIMINARES E FRESAGEM</v>
          </cell>
          <cell r="L25">
            <v>0</v>
          </cell>
          <cell r="M25">
            <v>6.1653313480804668E-2</v>
          </cell>
          <cell r="N25">
            <v>6.1653313480804668E-2</v>
          </cell>
          <cell r="O25">
            <v>0.12180471704407309</v>
          </cell>
          <cell r="P25">
            <v>7.1707158927858755E-2</v>
          </cell>
          <cell r="S25">
            <v>5.9683208664548543E-2</v>
          </cell>
          <cell r="T25">
            <v>7.5354884893219842E-2</v>
          </cell>
          <cell r="U25">
            <v>6.1272039036877064E-2</v>
          </cell>
          <cell r="V25">
            <v>6.5351755037469567E-2</v>
          </cell>
          <cell r="W25">
            <v>7.9153404376405084E-2</v>
          </cell>
          <cell r="Z25">
            <v>8.0574916268229255E-2</v>
          </cell>
          <cell r="AA25">
            <v>7.3201534424969447E-2</v>
          </cell>
          <cell r="AB25">
            <v>4.5243928798924721E-2</v>
          </cell>
          <cell r="AC25">
            <v>4.9458596001747394E-2</v>
          </cell>
          <cell r="AD25">
            <v>4.694361478203396E-2</v>
          </cell>
          <cell r="AG25">
            <v>4.694361478203396E-2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32">
          <cell r="A32">
            <v>2</v>
          </cell>
          <cell r="D32" t="str">
            <v>RECAPEAMENTO</v>
          </cell>
          <cell r="L32">
            <v>0</v>
          </cell>
          <cell r="M32">
            <v>0</v>
          </cell>
          <cell r="N32">
            <v>6.6276452810033054E-2</v>
          </cell>
          <cell r="O32">
            <v>6.6276452810033054E-2</v>
          </cell>
          <cell r="P32">
            <v>9.3755201006708963E-2</v>
          </cell>
          <cell r="S32">
            <v>6.415861758733947E-2</v>
          </cell>
          <cell r="T32">
            <v>6.415861758733947E-2</v>
          </cell>
          <cell r="U32">
            <v>6.5866588096135617E-2</v>
          </cell>
          <cell r="V32">
            <v>6.5866588096135617E-2</v>
          </cell>
          <cell r="W32">
            <v>7.0252225943090746E-2</v>
          </cell>
          <cell r="Z32">
            <v>8.5088806646857404E-2</v>
          </cell>
          <cell r="AA32">
            <v>8.6616912120810879E-2</v>
          </cell>
          <cell r="AB32">
            <v>6.8952179482899362E-2</v>
          </cell>
          <cell r="AC32">
            <v>4.863659295320804E-2</v>
          </cell>
          <cell r="AD32">
            <v>5.3167301461921668E-2</v>
          </cell>
          <cell r="AG32">
            <v>5.0463731698743367E-2</v>
          </cell>
          <cell r="AH32">
            <v>5.0463731698743367E-2</v>
          </cell>
          <cell r="AI32">
            <v>0</v>
          </cell>
          <cell r="AJ32">
            <v>0</v>
          </cell>
          <cell r="AK32">
            <v>0</v>
          </cell>
        </row>
        <row r="38">
          <cell r="A38">
            <v>3</v>
          </cell>
          <cell r="D38" t="str">
            <v>SINALIZAÇÃO E COMPONENTES</v>
          </cell>
          <cell r="L38">
            <v>2.4257949976641727E-2</v>
          </cell>
          <cell r="M38">
            <v>2.6067262315048322E-2</v>
          </cell>
          <cell r="N38">
            <v>3.1594938398537423E-3</v>
          </cell>
          <cell r="O38">
            <v>3.6327976367599213E-2</v>
          </cell>
          <cell r="P38">
            <v>6.2151467324389864E-2</v>
          </cell>
          <cell r="S38">
            <v>7.5824461353684897E-2</v>
          </cell>
          <cell r="T38">
            <v>7.4370904898099291E-2</v>
          </cell>
          <cell r="U38">
            <v>6.0191478713082364E-2</v>
          </cell>
          <cell r="V38">
            <v>6.3772082600509303E-2</v>
          </cell>
          <cell r="W38">
            <v>6.1914854934657211E-2</v>
          </cell>
          <cell r="Z38">
            <v>6.4107665494570865E-2</v>
          </cell>
          <cell r="AA38">
            <v>7.5969150144873737E-2</v>
          </cell>
          <cell r="AB38">
            <v>8.0319631500013144E-2</v>
          </cell>
          <cell r="AC38">
            <v>7.2223712772476023E-2</v>
          </cell>
          <cell r="AD38">
            <v>5.4549418026858608E-2</v>
          </cell>
          <cell r="AG38">
            <v>4.7777038362343253E-2</v>
          </cell>
          <cell r="AH38">
            <v>4.8156415961857067E-2</v>
          </cell>
          <cell r="AI38">
            <v>4.6984498328005588E-2</v>
          </cell>
          <cell r="AJ38">
            <v>2.1874537085435866E-2</v>
          </cell>
          <cell r="AK38">
            <v>0</v>
          </cell>
        </row>
        <row r="63">
          <cell r="A63">
            <v>4</v>
          </cell>
          <cell r="D63" t="str">
            <v>CONTROLE TECNOLÓGICO</v>
          </cell>
          <cell r="L63">
            <v>0</v>
          </cell>
          <cell r="M63">
            <v>0</v>
          </cell>
          <cell r="N63">
            <v>6.6276452810033068E-2</v>
          </cell>
          <cell r="O63">
            <v>6.6276452810033068E-2</v>
          </cell>
          <cell r="P63">
            <v>9.3755201006708963E-2</v>
          </cell>
          <cell r="S63">
            <v>6.415861758733947E-2</v>
          </cell>
          <cell r="T63">
            <v>6.415861758733947E-2</v>
          </cell>
          <cell r="U63">
            <v>6.5866588096135617E-2</v>
          </cell>
          <cell r="V63">
            <v>6.5866588096135617E-2</v>
          </cell>
          <cell r="W63">
            <v>7.0252225943090746E-2</v>
          </cell>
          <cell r="Z63">
            <v>8.5088806646857418E-2</v>
          </cell>
          <cell r="AA63">
            <v>8.6616912120810866E-2</v>
          </cell>
          <cell r="AB63">
            <v>6.8952179482899362E-2</v>
          </cell>
          <cell r="AC63">
            <v>4.8636592953208047E-2</v>
          </cell>
          <cell r="AD63">
            <v>5.3167301461921668E-2</v>
          </cell>
          <cell r="AG63">
            <v>5.0463731698743373E-2</v>
          </cell>
          <cell r="AH63">
            <v>5.0463731698743373E-2</v>
          </cell>
          <cell r="AI63">
            <v>0</v>
          </cell>
          <cell r="AJ63">
            <v>0</v>
          </cell>
          <cell r="AK63">
            <v>0</v>
          </cell>
        </row>
        <row r="65">
          <cell r="N65">
            <v>6.6276452810033068E-2</v>
          </cell>
          <cell r="O65">
            <v>6.6276452810033068E-2</v>
          </cell>
          <cell r="P65">
            <v>9.3755201006708963E-2</v>
          </cell>
          <cell r="S65">
            <v>6.415861758733947E-2</v>
          </cell>
          <cell r="T65">
            <v>6.415861758733947E-2</v>
          </cell>
          <cell r="U65">
            <v>6.5866588096135617E-2</v>
          </cell>
          <cell r="V65">
            <v>6.5866588096135617E-2</v>
          </cell>
          <cell r="W65">
            <v>7.0252225943090746E-2</v>
          </cell>
          <cell r="Z65">
            <v>8.5088806646857404E-2</v>
          </cell>
          <cell r="AA65">
            <v>8.6616912120810866E-2</v>
          </cell>
          <cell r="AB65">
            <v>6.8952179482899362E-2</v>
          </cell>
          <cell r="AC65">
            <v>4.863659295320804E-2</v>
          </cell>
          <cell r="AD65">
            <v>5.3167301461921668E-2</v>
          </cell>
          <cell r="AG65">
            <v>5.0463731698743373E-2</v>
          </cell>
          <cell r="AH65">
            <v>5.0463731698743373E-2</v>
          </cell>
        </row>
        <row r="68">
          <cell r="E68" t="str">
            <v>BDI - 23,38%</v>
          </cell>
          <cell r="F68">
            <v>1.2338</v>
          </cell>
        </row>
        <row r="73">
          <cell r="D73" t="str">
            <v>___________________________________________</v>
          </cell>
          <cell r="E73" t="str">
            <v>___________________________________________</v>
          </cell>
        </row>
        <row r="75">
          <cell r="D75" t="str">
            <v>Secretário de Infraestrutura e Serviços Urbanos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Orçamento"/>
      <sheetName val="Cronograma Mensal"/>
      <sheetName val="Resumo _ Licitação"/>
      <sheetName val="Cronograma Estadual 1"/>
      <sheetName val="Sinapi"/>
      <sheetName val="CPOS"/>
      <sheetName val="SIURB"/>
      <sheetName val="Distâncias"/>
    </sheetNames>
    <sheetDataSet>
      <sheetData sheetId="0"/>
      <sheetData sheetId="1">
        <row r="14">
          <cell r="A14">
            <v>1</v>
          </cell>
        </row>
      </sheetData>
      <sheetData sheetId="2"/>
      <sheetData sheetId="3">
        <row r="21">
          <cell r="D21">
            <v>0</v>
          </cell>
        </row>
      </sheetData>
      <sheetData sheetId="4"/>
      <sheetData sheetId="5">
        <row r="1">
          <cell r="A1" t="str">
            <v>Código</v>
          </cell>
        </row>
      </sheetData>
      <sheetData sheetId="6">
        <row r="7">
          <cell r="C7" t="str">
            <v>BDI : 0,00 %</v>
          </cell>
        </row>
      </sheetData>
      <sheetData sheetId="7">
        <row r="3">
          <cell r="A3">
            <v>10900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view="pageBreakPreview" topLeftCell="A12" zoomScaleNormal="100" zoomScaleSheetLayoutView="100" workbookViewId="0">
      <selection activeCell="C13" sqref="C13:I13"/>
    </sheetView>
  </sheetViews>
  <sheetFormatPr defaultColWidth="9.140625" defaultRowHeight="15" outlineLevelRow="1" x14ac:dyDescent="0.25"/>
  <cols>
    <col min="1" max="1" width="8.7109375" style="116" bestFit="1" customWidth="1"/>
    <col min="2" max="2" width="10.85546875" style="116" bestFit="1" customWidth="1"/>
    <col min="3" max="3" width="15.140625" style="116" bestFit="1" customWidth="1"/>
    <col min="4" max="4" width="99.42578125" style="117" customWidth="1"/>
    <col min="5" max="5" width="7.85546875" style="116" bestFit="1" customWidth="1"/>
    <col min="6" max="6" width="13.5703125" style="118" customWidth="1"/>
    <col min="7" max="7" width="13.42578125" style="118" customWidth="1"/>
    <col min="8" max="8" width="19.85546875" style="119" customWidth="1"/>
    <col min="9" max="9" width="11" style="120" customWidth="1"/>
    <col min="10" max="10" width="9.140625" style="102"/>
    <col min="11" max="11" width="21.42578125" style="102" bestFit="1" customWidth="1"/>
    <col min="12" max="16384" width="9.140625" style="102"/>
  </cols>
  <sheetData>
    <row r="1" spans="1:9" s="85" customFormat="1" ht="19.5" hidden="1" customHeight="1" x14ac:dyDescent="0.25">
      <c r="A1" s="81"/>
      <c r="B1" s="81"/>
      <c r="C1" s="81"/>
      <c r="D1" s="82" t="s">
        <v>0</v>
      </c>
      <c r="E1" s="81"/>
      <c r="F1" s="83"/>
      <c r="G1" s="81"/>
      <c r="H1" s="81"/>
      <c r="I1" s="84" t="s">
        <v>1</v>
      </c>
    </row>
    <row r="2" spans="1:9" s="85" customFormat="1" ht="19.5" hidden="1" customHeight="1" x14ac:dyDescent="0.25">
      <c r="A2" s="81"/>
      <c r="B2" s="81"/>
      <c r="C2" s="81"/>
      <c r="D2" s="86" t="str">
        <f>CHOOSE(1+LOG(1+2*(TipoOrçamento="BASE")+4*(TipoOrçamento="LICITADO")+8*(TipoOrçamento="REPROGRAMADOAC")+16*(TipoOrçamento="REPROGRAMADONPL"),2),"nada","Orçamento Base para Licitação","Orçamento Licitado","Orçamento Licitado Reprogramado","Orçamento Base para Licitação - Reprogramado")</f>
        <v>Orçamento Base para Licitação</v>
      </c>
      <c r="E2" s="81"/>
      <c r="F2" s="81"/>
      <c r="G2" s="81"/>
      <c r="H2" s="81"/>
      <c r="I2" s="87" t="s">
        <v>2</v>
      </c>
    </row>
    <row r="3" spans="1:9" s="85" customFormat="1" ht="12.75" hidden="1" customHeight="1" x14ac:dyDescent="0.25">
      <c r="A3" s="81"/>
      <c r="B3" s="81"/>
      <c r="C3" s="81"/>
      <c r="D3" s="88"/>
      <c r="E3" s="81"/>
      <c r="F3" s="81"/>
      <c r="G3" s="81"/>
      <c r="H3" s="81"/>
      <c r="I3" s="81"/>
    </row>
    <row r="4" spans="1:9" s="95" customFormat="1" ht="20.100000000000001" hidden="1" customHeight="1" x14ac:dyDescent="0.25">
      <c r="A4" s="89" t="s">
        <v>3</v>
      </c>
      <c r="B4" s="382" t="s">
        <v>4</v>
      </c>
      <c r="C4" s="383"/>
      <c r="D4" s="90" t="s">
        <v>5</v>
      </c>
      <c r="E4" s="91" t="s">
        <v>6</v>
      </c>
      <c r="F4" s="92"/>
      <c r="G4" s="92"/>
      <c r="H4" s="93"/>
      <c r="I4" s="94"/>
    </row>
    <row r="5" spans="1:9" ht="24.95" hidden="1" customHeight="1" x14ac:dyDescent="0.25">
      <c r="A5" s="96" t="s">
        <v>7</v>
      </c>
      <c r="B5" s="384" t="s">
        <v>8</v>
      </c>
      <c r="C5" s="385"/>
      <c r="D5" s="97" t="s">
        <v>9</v>
      </c>
      <c r="E5" s="98" t="s">
        <v>10</v>
      </c>
      <c r="F5" s="99"/>
      <c r="G5" s="99"/>
      <c r="H5" s="100"/>
      <c r="I5" s="101"/>
    </row>
    <row r="6" spans="1:9" s="105" customFormat="1" ht="20.100000000000001" hidden="1" customHeight="1" x14ac:dyDescent="0.25">
      <c r="A6" s="103" t="s">
        <v>11</v>
      </c>
      <c r="B6" s="91"/>
      <c r="C6" s="91"/>
      <c r="D6" s="90" t="s">
        <v>12</v>
      </c>
      <c r="E6" s="104" t="s">
        <v>13</v>
      </c>
      <c r="F6" s="92"/>
      <c r="G6" s="92"/>
      <c r="H6" s="93"/>
      <c r="I6" s="94"/>
    </row>
    <row r="7" spans="1:9" ht="24.95" hidden="1" customHeight="1" x14ac:dyDescent="0.25">
      <c r="A7" s="106" t="s">
        <v>14</v>
      </c>
      <c r="B7" s="107"/>
      <c r="C7" s="107"/>
      <c r="D7" s="97" t="s">
        <v>15</v>
      </c>
      <c r="E7" s="108" t="s">
        <v>16</v>
      </c>
      <c r="F7" s="99"/>
      <c r="G7" s="99"/>
      <c r="H7" s="100"/>
      <c r="I7" s="101"/>
    </row>
    <row r="8" spans="1:9" s="105" customFormat="1" ht="20.100000000000001" hidden="1" customHeight="1" x14ac:dyDescent="0.25">
      <c r="A8" s="109" t="s">
        <v>17</v>
      </c>
      <c r="B8" s="109" t="s">
        <v>18</v>
      </c>
      <c r="C8" s="109" t="s">
        <v>19</v>
      </c>
      <c r="D8" s="110" t="s">
        <v>20</v>
      </c>
      <c r="E8" s="91"/>
      <c r="F8" s="92"/>
      <c r="G8" s="92"/>
      <c r="H8" s="93"/>
      <c r="I8" s="111" t="s">
        <v>21</v>
      </c>
    </row>
    <row r="9" spans="1:9" ht="24.95" hidden="1" customHeight="1" x14ac:dyDescent="0.25">
      <c r="A9" s="112">
        <v>43282</v>
      </c>
      <c r="B9" s="113" t="s">
        <v>22</v>
      </c>
      <c r="C9" s="113" t="s">
        <v>23</v>
      </c>
      <c r="D9" s="114"/>
      <c r="E9" s="107"/>
      <c r="F9" s="99"/>
      <c r="G9" s="99"/>
      <c r="H9" s="100"/>
      <c r="I9" s="115">
        <v>0.23380000000000001</v>
      </c>
    </row>
    <row r="10" spans="1:9" ht="15.75" hidden="1" thickBot="1" x14ac:dyDescent="0.3"/>
    <row r="11" spans="1:9" ht="15.75" hidden="1" thickBot="1" x14ac:dyDescent="0.3"/>
    <row r="12" spans="1:9" ht="30.75" customHeight="1" x14ac:dyDescent="0.25">
      <c r="A12" s="121"/>
      <c r="B12" s="122"/>
      <c r="C12" s="386"/>
      <c r="D12" s="386"/>
      <c r="E12" s="386"/>
      <c r="F12" s="386"/>
      <c r="G12" s="386"/>
      <c r="H12" s="386"/>
      <c r="I12" s="387"/>
    </row>
    <row r="13" spans="1:9" ht="15.75" customHeight="1" x14ac:dyDescent="0.25">
      <c r="A13" s="123"/>
      <c r="C13" s="388"/>
      <c r="D13" s="388"/>
      <c r="E13" s="388"/>
      <c r="F13" s="388"/>
      <c r="G13" s="388"/>
      <c r="H13" s="388"/>
      <c r="I13" s="389"/>
    </row>
    <row r="14" spans="1:9" ht="19.5" customHeight="1" x14ac:dyDescent="0.25">
      <c r="A14" s="123"/>
      <c r="C14" s="390"/>
      <c r="D14" s="390"/>
      <c r="E14" s="390"/>
      <c r="F14" s="390"/>
      <c r="G14" s="390"/>
      <c r="H14" s="390"/>
      <c r="I14" s="391"/>
    </row>
    <row r="15" spans="1:9" ht="15.75" x14ac:dyDescent="0.25">
      <c r="A15" s="123"/>
      <c r="D15" s="124"/>
      <c r="E15" s="125"/>
      <c r="F15" s="126"/>
      <c r="G15" s="125"/>
      <c r="H15" s="125"/>
      <c r="I15" s="127"/>
    </row>
    <row r="16" spans="1:9" s="129" customFormat="1" ht="33.75" customHeight="1" x14ac:dyDescent="0.25">
      <c r="A16" s="19" t="s">
        <v>26</v>
      </c>
      <c r="B16" s="181"/>
      <c r="C16" s="20"/>
      <c r="D16" s="25" t="s">
        <v>152</v>
      </c>
      <c r="E16" s="181"/>
      <c r="F16" s="182"/>
      <c r="G16" s="181"/>
      <c r="H16" s="181"/>
      <c r="I16" s="183"/>
    </row>
    <row r="17" spans="1:11" s="129" customFormat="1" ht="15.75" customHeight="1" x14ac:dyDescent="0.25">
      <c r="A17" s="27" t="s">
        <v>27</v>
      </c>
      <c r="B17" s="72"/>
      <c r="C17" s="20"/>
      <c r="D17" s="25" t="s">
        <v>151</v>
      </c>
      <c r="E17" s="181"/>
      <c r="F17" s="30"/>
      <c r="G17" s="30"/>
      <c r="H17" s="184"/>
      <c r="I17" s="185"/>
    </row>
    <row r="18" spans="1:11" s="129" customFormat="1" ht="15.75" customHeight="1" x14ac:dyDescent="0.25">
      <c r="A18" s="27" t="s">
        <v>28</v>
      </c>
      <c r="B18" s="72"/>
      <c r="C18" s="20"/>
      <c r="D18" s="25" t="s">
        <v>150</v>
      </c>
      <c r="E18" s="181"/>
      <c r="F18" s="381" t="s">
        <v>29</v>
      </c>
      <c r="G18" s="381"/>
      <c r="H18" s="186" t="e">
        <f>G45</f>
        <v>#VALUE!</v>
      </c>
      <c r="I18" s="187"/>
    </row>
    <row r="19" spans="1:11" s="129" customFormat="1" ht="36" customHeight="1" thickBot="1" x14ac:dyDescent="0.3">
      <c r="A19" s="188" t="s">
        <v>30</v>
      </c>
      <c r="B19" s="189"/>
      <c r="C19" s="190"/>
      <c r="D19" s="191" t="s">
        <v>149</v>
      </c>
      <c r="E19" s="189"/>
      <c r="F19" s="192"/>
      <c r="G19" s="192"/>
      <c r="H19" s="193"/>
      <c r="I19" s="194"/>
    </row>
    <row r="20" spans="1:11" ht="16.5" customHeight="1" thickBot="1" x14ac:dyDescent="0.3">
      <c r="A20" s="195"/>
      <c r="B20" s="69"/>
      <c r="C20" s="196"/>
      <c r="D20" s="197"/>
      <c r="E20" s="69"/>
      <c r="F20" s="198"/>
      <c r="G20" s="69"/>
      <c r="H20" s="69"/>
      <c r="I20" s="199"/>
    </row>
    <row r="21" spans="1:11" s="132" customFormat="1" ht="36.75" thickBot="1" x14ac:dyDescent="0.3">
      <c r="A21" s="200" t="s">
        <v>31</v>
      </c>
      <c r="B21" s="200" t="s">
        <v>32</v>
      </c>
      <c r="C21" s="201" t="s">
        <v>33</v>
      </c>
      <c r="D21" s="202" t="s">
        <v>34</v>
      </c>
      <c r="E21" s="203" t="s">
        <v>35</v>
      </c>
      <c r="F21" s="204" t="s">
        <v>36</v>
      </c>
      <c r="G21" s="205" t="s">
        <v>37</v>
      </c>
      <c r="H21" s="206" t="s">
        <v>38</v>
      </c>
      <c r="I21" s="207" t="s">
        <v>39</v>
      </c>
    </row>
    <row r="22" spans="1:11" s="132" customFormat="1" ht="19.5" thickTop="1" thickBot="1" x14ac:dyDescent="0.3">
      <c r="A22" s="208">
        <v>1</v>
      </c>
      <c r="B22" s="209"/>
      <c r="C22" s="210"/>
      <c r="D22" s="211" t="s">
        <v>153</v>
      </c>
      <c r="E22" s="212">
        <f>SUM(E23,E25,E32)</f>
        <v>0</v>
      </c>
      <c r="F22" s="212"/>
      <c r="G22" s="212"/>
      <c r="H22" s="213"/>
      <c r="I22" s="214" t="e">
        <f>ROUND(E22/$G$44,4)</f>
        <v>#DIV/0!</v>
      </c>
    </row>
    <row r="23" spans="1:11" s="132" customFormat="1" ht="18" x14ac:dyDescent="0.25">
      <c r="A23" s="215" t="s">
        <v>40</v>
      </c>
      <c r="B23" s="216"/>
      <c r="C23" s="217"/>
      <c r="D23" s="218" t="s">
        <v>86</v>
      </c>
      <c r="E23" s="219">
        <f>SUM(H24:H24)</f>
        <v>0</v>
      </c>
      <c r="F23" s="219"/>
      <c r="G23" s="219"/>
      <c r="H23" s="219"/>
      <c r="I23" s="220" t="e">
        <f>E23/$G$44</f>
        <v>#DIV/0!</v>
      </c>
    </row>
    <row r="24" spans="1:11" s="132" customFormat="1" ht="18" x14ac:dyDescent="0.25">
      <c r="A24" s="221" t="s">
        <v>41</v>
      </c>
      <c r="B24" s="222" t="s">
        <v>122</v>
      </c>
      <c r="C24" s="223" t="s">
        <v>84</v>
      </c>
      <c r="D24" s="224" t="s">
        <v>123</v>
      </c>
      <c r="E24" s="225" t="s">
        <v>87</v>
      </c>
      <c r="F24" s="226">
        <v>9</v>
      </c>
      <c r="G24" s="265"/>
      <c r="H24" s="227">
        <f>ROUND(F24*G24,2)</f>
        <v>0</v>
      </c>
      <c r="I24" s="228" t="e">
        <f>H24/$G$44</f>
        <v>#DIV/0!</v>
      </c>
    </row>
    <row r="25" spans="1:11" s="133" customFormat="1" ht="18" x14ac:dyDescent="0.25">
      <c r="A25" s="229" t="s">
        <v>94</v>
      </c>
      <c r="B25" s="230"/>
      <c r="C25" s="231"/>
      <c r="D25" s="218" t="s">
        <v>107</v>
      </c>
      <c r="E25" s="232">
        <f>SUM(H26:H31)</f>
        <v>0</v>
      </c>
      <c r="F25" s="232"/>
      <c r="G25" s="232"/>
      <c r="H25" s="219"/>
      <c r="I25" s="220" t="e">
        <f>E25/$G$44</f>
        <v>#DIV/0!</v>
      </c>
      <c r="K25" s="134"/>
    </row>
    <row r="26" spans="1:11" s="133" customFormat="1" ht="18" x14ac:dyDescent="0.25">
      <c r="A26" s="233" t="s">
        <v>95</v>
      </c>
      <c r="B26" s="234" t="s">
        <v>124</v>
      </c>
      <c r="C26" s="235" t="s">
        <v>84</v>
      </c>
      <c r="D26" s="224" t="s">
        <v>127</v>
      </c>
      <c r="E26" s="225" t="s">
        <v>76</v>
      </c>
      <c r="F26" s="226">
        <v>100</v>
      </c>
      <c r="G26" s="265"/>
      <c r="H26" s="236">
        <f>ROUND(F26*G26,2)</f>
        <v>0</v>
      </c>
      <c r="I26" s="228" t="e">
        <f t="shared" ref="I26:I31" si="0">H26/$G$44</f>
        <v>#DIV/0!</v>
      </c>
      <c r="K26" s="134"/>
    </row>
    <row r="27" spans="1:11" s="133" customFormat="1" ht="18" x14ac:dyDescent="0.25">
      <c r="A27" s="233" t="s">
        <v>96</v>
      </c>
      <c r="B27" s="234" t="s">
        <v>89</v>
      </c>
      <c r="C27" s="235" t="s">
        <v>84</v>
      </c>
      <c r="D27" s="224" t="s">
        <v>92</v>
      </c>
      <c r="E27" s="237" t="s">
        <v>76</v>
      </c>
      <c r="F27" s="238">
        <v>100</v>
      </c>
      <c r="G27" s="266"/>
      <c r="H27" s="239">
        <f>ROUND(F27*G27,2)</f>
        <v>0</v>
      </c>
      <c r="I27" s="240" t="e">
        <f t="shared" si="0"/>
        <v>#DIV/0!</v>
      </c>
      <c r="K27" s="134"/>
    </row>
    <row r="28" spans="1:11" ht="18" outlineLevel="1" x14ac:dyDescent="0.25">
      <c r="A28" s="233" t="s">
        <v>97</v>
      </c>
      <c r="B28" s="234" t="s">
        <v>125</v>
      </c>
      <c r="C28" s="235" t="s">
        <v>84</v>
      </c>
      <c r="D28" s="224" t="s">
        <v>128</v>
      </c>
      <c r="E28" s="237" t="s">
        <v>76</v>
      </c>
      <c r="F28" s="241">
        <v>100</v>
      </c>
      <c r="G28" s="267"/>
      <c r="H28" s="239">
        <f>ROUND(F28*G28,2)</f>
        <v>0</v>
      </c>
      <c r="I28" s="242" t="e">
        <f t="shared" si="0"/>
        <v>#DIV/0!</v>
      </c>
      <c r="K28" s="134"/>
    </row>
    <row r="29" spans="1:11" ht="18" outlineLevel="1" x14ac:dyDescent="0.25">
      <c r="A29" s="233" t="s">
        <v>98</v>
      </c>
      <c r="B29" s="234" t="s">
        <v>126</v>
      </c>
      <c r="C29" s="235" t="s">
        <v>84</v>
      </c>
      <c r="D29" s="224" t="s">
        <v>129</v>
      </c>
      <c r="E29" s="243" t="s">
        <v>76</v>
      </c>
      <c r="F29" s="238">
        <v>100</v>
      </c>
      <c r="G29" s="266"/>
      <c r="H29" s="244">
        <f t="shared" ref="H29:H31" si="1">ROUND(F29*G29,2)</f>
        <v>0</v>
      </c>
      <c r="I29" s="245" t="e">
        <f t="shared" si="0"/>
        <v>#DIV/0!</v>
      </c>
      <c r="K29" s="134"/>
    </row>
    <row r="30" spans="1:11" ht="18" outlineLevel="1" x14ac:dyDescent="0.25">
      <c r="A30" s="233" t="s">
        <v>99</v>
      </c>
      <c r="B30" s="234" t="s">
        <v>90</v>
      </c>
      <c r="C30" s="235" t="s">
        <v>84</v>
      </c>
      <c r="D30" s="224" t="s">
        <v>147</v>
      </c>
      <c r="E30" s="243" t="s">
        <v>88</v>
      </c>
      <c r="F30" s="238">
        <v>18</v>
      </c>
      <c r="G30" s="266"/>
      <c r="H30" s="244">
        <f t="shared" si="1"/>
        <v>0</v>
      </c>
      <c r="I30" s="240" t="e">
        <f t="shared" si="0"/>
        <v>#DIV/0!</v>
      </c>
      <c r="K30" s="134"/>
    </row>
    <row r="31" spans="1:11" ht="30" outlineLevel="1" x14ac:dyDescent="0.25">
      <c r="A31" s="246" t="s">
        <v>100</v>
      </c>
      <c r="B31" s="234" t="s">
        <v>131</v>
      </c>
      <c r="C31" s="247" t="s">
        <v>84</v>
      </c>
      <c r="D31" s="224" t="s">
        <v>148</v>
      </c>
      <c r="E31" s="243" t="s">
        <v>88</v>
      </c>
      <c r="F31" s="238">
        <v>10</v>
      </c>
      <c r="G31" s="266"/>
      <c r="H31" s="244">
        <f t="shared" si="1"/>
        <v>0</v>
      </c>
      <c r="I31" s="242" t="e">
        <f t="shared" si="0"/>
        <v>#DIV/0!</v>
      </c>
      <c r="K31" s="134"/>
    </row>
    <row r="32" spans="1:11" s="133" customFormat="1" ht="18" outlineLevel="1" x14ac:dyDescent="0.25">
      <c r="A32" s="248" t="s">
        <v>101</v>
      </c>
      <c r="B32" s="249"/>
      <c r="C32" s="231"/>
      <c r="D32" s="218" t="s">
        <v>108</v>
      </c>
      <c r="E32" s="219">
        <f>SUM(H33:H43)</f>
        <v>0</v>
      </c>
      <c r="F32" s="219"/>
      <c r="G32" s="219"/>
      <c r="H32" s="219"/>
      <c r="I32" s="220" t="e">
        <f>E32/$G$44</f>
        <v>#DIV/0!</v>
      </c>
      <c r="K32" s="134"/>
    </row>
    <row r="33" spans="1:11" s="133" customFormat="1" ht="30" outlineLevel="1" x14ac:dyDescent="0.25">
      <c r="A33" s="250" t="s">
        <v>102</v>
      </c>
      <c r="B33" s="251" t="s">
        <v>112</v>
      </c>
      <c r="C33" s="235" t="s">
        <v>84</v>
      </c>
      <c r="D33" s="224" t="s">
        <v>117</v>
      </c>
      <c r="E33" s="252" t="s">
        <v>88</v>
      </c>
      <c r="F33" s="253">
        <v>1</v>
      </c>
      <c r="G33" s="268"/>
      <c r="H33" s="227">
        <f t="shared" ref="H33:H35" si="2">ROUND(F33*G33,2)</f>
        <v>0</v>
      </c>
      <c r="I33" s="254" t="e">
        <f t="shared" ref="I33:I35" si="3">H33/$G$44</f>
        <v>#DIV/0!</v>
      </c>
      <c r="K33" s="134"/>
    </row>
    <row r="34" spans="1:11" s="133" customFormat="1" ht="18" outlineLevel="1" x14ac:dyDescent="0.25">
      <c r="A34" s="250" t="s">
        <v>103</v>
      </c>
      <c r="B34" s="251" t="s">
        <v>113</v>
      </c>
      <c r="C34" s="235" t="s">
        <v>84</v>
      </c>
      <c r="D34" s="224" t="s">
        <v>118</v>
      </c>
      <c r="E34" s="252" t="s">
        <v>88</v>
      </c>
      <c r="F34" s="253">
        <v>9</v>
      </c>
      <c r="G34" s="268"/>
      <c r="H34" s="255">
        <f t="shared" si="2"/>
        <v>0</v>
      </c>
      <c r="I34" s="254" t="e">
        <f t="shared" si="3"/>
        <v>#DIV/0!</v>
      </c>
      <c r="K34" s="134"/>
    </row>
    <row r="35" spans="1:11" s="133" customFormat="1" ht="18" outlineLevel="1" x14ac:dyDescent="0.25">
      <c r="A35" s="250" t="s">
        <v>104</v>
      </c>
      <c r="B35" s="251" t="s">
        <v>114</v>
      </c>
      <c r="C35" s="235" t="s">
        <v>84</v>
      </c>
      <c r="D35" s="224" t="s">
        <v>119</v>
      </c>
      <c r="E35" s="252" t="s">
        <v>88</v>
      </c>
      <c r="F35" s="253">
        <v>1</v>
      </c>
      <c r="G35" s="268"/>
      <c r="H35" s="244">
        <f t="shared" si="2"/>
        <v>0</v>
      </c>
      <c r="I35" s="254" t="e">
        <f t="shared" si="3"/>
        <v>#DIV/0!</v>
      </c>
      <c r="K35" s="134"/>
    </row>
    <row r="36" spans="1:11" s="133" customFormat="1" ht="18" outlineLevel="1" x14ac:dyDescent="0.25">
      <c r="A36" s="250" t="s">
        <v>105</v>
      </c>
      <c r="B36" s="251" t="s">
        <v>132</v>
      </c>
      <c r="C36" s="235" t="s">
        <v>84</v>
      </c>
      <c r="D36" s="224" t="s">
        <v>140</v>
      </c>
      <c r="E36" s="252" t="s">
        <v>76</v>
      </c>
      <c r="F36" s="253">
        <v>200</v>
      </c>
      <c r="G36" s="268"/>
      <c r="H36" s="239">
        <f>ROUND(F36*G36,2)</f>
        <v>0</v>
      </c>
      <c r="I36" s="254" t="e">
        <f>H36/$G$44</f>
        <v>#DIV/0!</v>
      </c>
      <c r="K36" s="134"/>
    </row>
    <row r="37" spans="1:11" s="133" customFormat="1" ht="18" outlineLevel="1" x14ac:dyDescent="0.25">
      <c r="A37" s="250" t="s">
        <v>106</v>
      </c>
      <c r="B37" s="251" t="s">
        <v>133</v>
      </c>
      <c r="C37" s="235" t="s">
        <v>84</v>
      </c>
      <c r="D37" s="224" t="s">
        <v>141</v>
      </c>
      <c r="E37" s="252" t="s">
        <v>76</v>
      </c>
      <c r="F37" s="253">
        <v>200</v>
      </c>
      <c r="G37" s="268"/>
      <c r="H37" s="244">
        <f t="shared" ref="H37:H43" si="4">ROUND(F37*G37,2)</f>
        <v>0</v>
      </c>
      <c r="I37" s="254" t="e">
        <f t="shared" ref="I37:I43" si="5">H37/$G$44</f>
        <v>#DIV/0!</v>
      </c>
      <c r="K37" s="134"/>
    </row>
    <row r="38" spans="1:11" s="133" customFormat="1" ht="18" outlineLevel="1" x14ac:dyDescent="0.25">
      <c r="A38" s="250" t="s">
        <v>109</v>
      </c>
      <c r="B38" s="251" t="s">
        <v>134</v>
      </c>
      <c r="C38" s="235" t="s">
        <v>84</v>
      </c>
      <c r="D38" s="224" t="s">
        <v>142</v>
      </c>
      <c r="E38" s="252" t="s">
        <v>87</v>
      </c>
      <c r="F38" s="253">
        <v>20</v>
      </c>
      <c r="G38" s="268"/>
      <c r="H38" s="244">
        <f t="shared" si="4"/>
        <v>0</v>
      </c>
      <c r="I38" s="254" t="e">
        <f t="shared" si="5"/>
        <v>#DIV/0!</v>
      </c>
      <c r="K38" s="134"/>
    </row>
    <row r="39" spans="1:11" s="133" customFormat="1" ht="18" outlineLevel="1" x14ac:dyDescent="0.25">
      <c r="A39" s="250" t="s">
        <v>110</v>
      </c>
      <c r="B39" s="251" t="s">
        <v>135</v>
      </c>
      <c r="C39" s="235" t="s">
        <v>84</v>
      </c>
      <c r="D39" s="224" t="s">
        <v>143</v>
      </c>
      <c r="E39" s="252" t="s">
        <v>87</v>
      </c>
      <c r="F39" s="253">
        <v>20</v>
      </c>
      <c r="G39" s="268"/>
      <c r="H39" s="244">
        <f t="shared" si="4"/>
        <v>0</v>
      </c>
      <c r="I39" s="254" t="e">
        <f t="shared" si="5"/>
        <v>#DIV/0!</v>
      </c>
      <c r="K39" s="134"/>
    </row>
    <row r="40" spans="1:11" s="133" customFormat="1" ht="18" outlineLevel="1" x14ac:dyDescent="0.25">
      <c r="A40" s="250" t="s">
        <v>111</v>
      </c>
      <c r="B40" s="251" t="s">
        <v>116</v>
      </c>
      <c r="C40" s="235" t="s">
        <v>84</v>
      </c>
      <c r="D40" s="224" t="s">
        <v>121</v>
      </c>
      <c r="E40" s="252" t="s">
        <v>76</v>
      </c>
      <c r="F40" s="253">
        <v>400</v>
      </c>
      <c r="G40" s="268"/>
      <c r="H40" s="244">
        <f t="shared" si="4"/>
        <v>0</v>
      </c>
      <c r="I40" s="254" t="e">
        <f t="shared" si="5"/>
        <v>#DIV/0!</v>
      </c>
      <c r="K40" s="134"/>
    </row>
    <row r="41" spans="1:11" s="133" customFormat="1" ht="30" outlineLevel="1" x14ac:dyDescent="0.25">
      <c r="A41" s="250" t="s">
        <v>137</v>
      </c>
      <c r="B41" s="251" t="s">
        <v>136</v>
      </c>
      <c r="C41" s="235" t="s">
        <v>84</v>
      </c>
      <c r="D41" s="224" t="s">
        <v>144</v>
      </c>
      <c r="E41" s="252" t="s">
        <v>76</v>
      </c>
      <c r="F41" s="253">
        <v>50</v>
      </c>
      <c r="G41" s="268"/>
      <c r="H41" s="244">
        <f t="shared" si="4"/>
        <v>0</v>
      </c>
      <c r="I41" s="254" t="e">
        <f t="shared" si="5"/>
        <v>#DIV/0!</v>
      </c>
      <c r="K41" s="134"/>
    </row>
    <row r="42" spans="1:11" s="133" customFormat="1" ht="18" outlineLevel="1" x14ac:dyDescent="0.25">
      <c r="A42" s="250" t="s">
        <v>138</v>
      </c>
      <c r="B42" s="251" t="s">
        <v>115</v>
      </c>
      <c r="C42" s="235" t="s">
        <v>84</v>
      </c>
      <c r="D42" s="224" t="s">
        <v>145</v>
      </c>
      <c r="E42" s="256" t="s">
        <v>120</v>
      </c>
      <c r="F42" s="257">
        <v>1</v>
      </c>
      <c r="G42" s="269"/>
      <c r="H42" s="244">
        <f t="shared" si="4"/>
        <v>0</v>
      </c>
      <c r="I42" s="254" t="e">
        <f t="shared" si="5"/>
        <v>#DIV/0!</v>
      </c>
      <c r="K42" s="134"/>
    </row>
    <row r="43" spans="1:11" s="133" customFormat="1" ht="18.75" outlineLevel="1" thickBot="1" x14ac:dyDescent="0.3">
      <c r="A43" s="250" t="s">
        <v>139</v>
      </c>
      <c r="B43" s="251" t="s">
        <v>91</v>
      </c>
      <c r="C43" s="235" t="s">
        <v>130</v>
      </c>
      <c r="D43" s="224" t="s">
        <v>146</v>
      </c>
      <c r="E43" s="258" t="s">
        <v>93</v>
      </c>
      <c r="F43" s="259">
        <v>200</v>
      </c>
      <c r="G43" s="270"/>
      <c r="H43" s="244">
        <f t="shared" si="4"/>
        <v>0</v>
      </c>
      <c r="I43" s="254" t="e">
        <f t="shared" si="5"/>
        <v>#DIV/0!</v>
      </c>
      <c r="K43" s="134"/>
    </row>
    <row r="44" spans="1:11" s="135" customFormat="1" ht="19.5" thickTop="1" thickBot="1" x14ac:dyDescent="0.3">
      <c r="A44" s="396" t="s">
        <v>42</v>
      </c>
      <c r="B44" s="397"/>
      <c r="C44" s="397"/>
      <c r="D44" s="260"/>
      <c r="E44" s="261"/>
      <c r="F44" s="262"/>
      <c r="G44" s="398">
        <f>E22</f>
        <v>0</v>
      </c>
      <c r="H44" s="398"/>
      <c r="I44" s="263" t="e">
        <f>SUM(I32,I25,I23)</f>
        <v>#DIV/0!</v>
      </c>
      <c r="J44" s="102"/>
      <c r="K44" s="134"/>
    </row>
    <row r="45" spans="1:11" ht="19.5" thickTop="1" thickBot="1" x14ac:dyDescent="0.3">
      <c r="A45" s="396" t="s">
        <v>43</v>
      </c>
      <c r="B45" s="397"/>
      <c r="C45" s="397"/>
      <c r="D45" s="260"/>
      <c r="E45" s="264" t="s">
        <v>85</v>
      </c>
      <c r="F45" s="271" t="s">
        <v>154</v>
      </c>
      <c r="G45" s="398" t="e">
        <f>ROUND(G44*(1+F45),2)</f>
        <v>#VALUE!</v>
      </c>
      <c r="H45" s="398"/>
      <c r="I45" s="263" t="e">
        <f>I44</f>
        <v>#DIV/0!</v>
      </c>
      <c r="K45" s="134"/>
    </row>
    <row r="46" spans="1:11" x14ac:dyDescent="0.25">
      <c r="A46" s="136"/>
      <c r="B46" s="131"/>
      <c r="C46" s="131"/>
      <c r="D46" s="137"/>
      <c r="E46" s="138"/>
      <c r="F46" s="139"/>
      <c r="G46" s="138"/>
      <c r="H46" s="140"/>
      <c r="I46" s="141"/>
    </row>
    <row r="47" spans="1:11" x14ac:dyDescent="0.25">
      <c r="A47" s="142"/>
      <c r="B47" s="143"/>
      <c r="C47" s="144"/>
      <c r="D47" s="145"/>
      <c r="E47" s="138"/>
      <c r="F47" s="139"/>
      <c r="G47" s="138"/>
      <c r="H47" s="140"/>
      <c r="I47" s="141"/>
    </row>
    <row r="48" spans="1:11" x14ac:dyDescent="0.25">
      <c r="A48" s="142"/>
      <c r="B48" s="143"/>
      <c r="C48" s="144"/>
      <c r="D48" s="137"/>
      <c r="E48" s="138"/>
      <c r="F48" s="139"/>
      <c r="G48" s="138"/>
      <c r="H48" s="138"/>
      <c r="I48" s="141"/>
      <c r="K48" s="146"/>
    </row>
    <row r="49" spans="1:10" x14ac:dyDescent="0.25">
      <c r="A49" s="147"/>
      <c r="B49" s="148"/>
      <c r="C49" s="148"/>
      <c r="D49" s="131"/>
      <c r="E49" s="399"/>
      <c r="F49" s="399"/>
      <c r="G49" s="399"/>
      <c r="H49" s="399"/>
      <c r="I49" s="141"/>
    </row>
    <row r="50" spans="1:10" ht="15.75" x14ac:dyDescent="0.25">
      <c r="A50" s="136"/>
      <c r="B50" s="131"/>
      <c r="C50" s="131"/>
      <c r="D50" s="130"/>
      <c r="E50" s="400"/>
      <c r="F50" s="400"/>
      <c r="G50" s="400"/>
      <c r="H50" s="400"/>
      <c r="I50" s="149"/>
    </row>
    <row r="51" spans="1:10" x14ac:dyDescent="0.25">
      <c r="A51" s="136"/>
      <c r="B51" s="131"/>
      <c r="C51" s="131"/>
      <c r="D51" s="138"/>
      <c r="E51" s="401"/>
      <c r="F51" s="401"/>
      <c r="G51" s="401"/>
      <c r="H51" s="401"/>
      <c r="I51" s="141"/>
    </row>
    <row r="52" spans="1:10" ht="15.75" thickBot="1" x14ac:dyDescent="0.3">
      <c r="A52" s="150"/>
      <c r="B52" s="151"/>
      <c r="C52" s="151"/>
      <c r="D52" s="152"/>
      <c r="E52" s="402"/>
      <c r="F52" s="402"/>
      <c r="G52" s="402"/>
      <c r="H52" s="402"/>
      <c r="I52" s="153"/>
    </row>
    <row r="53" spans="1:10" x14ac:dyDescent="0.25">
      <c r="A53" s="154"/>
      <c r="B53" s="155"/>
      <c r="C53" s="155"/>
      <c r="D53" s="122"/>
      <c r="E53" s="403"/>
      <c r="F53" s="403"/>
      <c r="G53" s="403"/>
      <c r="H53" s="403"/>
      <c r="I53" s="156"/>
      <c r="J53" s="157"/>
    </row>
    <row r="54" spans="1:10" hidden="1" x14ac:dyDescent="0.25"/>
    <row r="55" spans="1:10" ht="18.75" hidden="1" customHeight="1" x14ac:dyDescent="0.2">
      <c r="A55" s="158" t="s">
        <v>45</v>
      </c>
      <c r="B55" s="159"/>
      <c r="C55" s="160" t="s">
        <v>46</v>
      </c>
      <c r="D55" s="161"/>
      <c r="E55" s="161"/>
      <c r="F55" s="161"/>
      <c r="G55" s="161"/>
      <c r="H55" s="161"/>
      <c r="I55" s="162"/>
    </row>
    <row r="56" spans="1:10" hidden="1" x14ac:dyDescent="0.2">
      <c r="A56" s="81"/>
      <c r="B56" s="81"/>
      <c r="C56" s="81"/>
      <c r="D56" s="81"/>
      <c r="E56" s="81"/>
      <c r="F56" s="81"/>
      <c r="G56" s="81"/>
      <c r="H56" s="81"/>
      <c r="I56" s="81"/>
    </row>
    <row r="57" spans="1:10" hidden="1" x14ac:dyDescent="0.2">
      <c r="A57" s="163" t="s">
        <v>47</v>
      </c>
      <c r="B57" s="81"/>
      <c r="C57" s="81"/>
      <c r="D57" s="81"/>
      <c r="E57" s="81"/>
      <c r="F57" s="81"/>
      <c r="G57" s="81"/>
      <c r="H57" s="81"/>
      <c r="I57" s="164"/>
    </row>
    <row r="58" spans="1:10" ht="12.75" hidden="1" customHeight="1" x14ac:dyDescent="0.2">
      <c r="A58" s="165"/>
      <c r="B58" s="166"/>
      <c r="C58" s="166"/>
      <c r="D58" s="166"/>
      <c r="E58" s="166"/>
      <c r="F58" s="166"/>
      <c r="G58" s="166"/>
      <c r="H58" s="166"/>
      <c r="I58" s="167"/>
    </row>
    <row r="59" spans="1:10" ht="12.75" hidden="1" customHeight="1" x14ac:dyDescent="0.2">
      <c r="A59" s="165"/>
      <c r="B59" s="166"/>
      <c r="C59" s="166"/>
      <c r="D59" s="166"/>
      <c r="E59" s="166"/>
      <c r="F59" s="166"/>
      <c r="G59" s="166"/>
      <c r="H59" s="166"/>
      <c r="I59" s="167"/>
    </row>
    <row r="60" spans="1:10" ht="12.75" hidden="1" customHeight="1" x14ac:dyDescent="0.2">
      <c r="A60" s="168"/>
      <c r="B60" s="169"/>
      <c r="C60" s="169"/>
      <c r="D60" s="169"/>
      <c r="E60" s="169"/>
      <c r="F60" s="169"/>
      <c r="G60" s="169"/>
      <c r="H60" s="169"/>
      <c r="I60" s="170"/>
    </row>
    <row r="61" spans="1:10" hidden="1" x14ac:dyDescent="0.2">
      <c r="A61" s="171"/>
      <c r="B61" s="171"/>
      <c r="C61" s="171"/>
      <c r="D61" s="171"/>
      <c r="E61" s="171"/>
      <c r="F61" s="171"/>
      <c r="G61" s="171"/>
      <c r="H61" s="171"/>
      <c r="I61" s="171"/>
    </row>
    <row r="62" spans="1:10" ht="15" hidden="1" customHeight="1" x14ac:dyDescent="0.25">
      <c r="A62" s="404" t="s">
        <v>48</v>
      </c>
      <c r="B62" s="405"/>
      <c r="C62" s="405"/>
      <c r="D62" s="405"/>
      <c r="E62" s="405"/>
      <c r="F62" s="405"/>
      <c r="G62" s="405"/>
      <c r="H62" s="405"/>
      <c r="I62" s="406"/>
    </row>
    <row r="63" spans="1:10" hidden="1" x14ac:dyDescent="0.2">
      <c r="A63" s="81"/>
      <c r="B63" s="81"/>
      <c r="C63" s="81"/>
      <c r="D63" s="81"/>
      <c r="E63" s="81"/>
      <c r="F63" s="81"/>
      <c r="G63" s="81"/>
      <c r="H63" s="81"/>
      <c r="I63" s="81"/>
    </row>
    <row r="64" spans="1:10" hidden="1" x14ac:dyDescent="0.2">
      <c r="A64" s="81"/>
      <c r="B64" s="81"/>
      <c r="C64" s="81"/>
      <c r="D64" s="81"/>
      <c r="E64" s="81"/>
      <c r="F64" s="81"/>
      <c r="G64" s="81"/>
      <c r="H64" s="81"/>
      <c r="I64" s="81"/>
    </row>
    <row r="65" spans="1:9" hidden="1" x14ac:dyDescent="0.2">
      <c r="A65" s="407" t="s">
        <v>49</v>
      </c>
      <c r="B65" s="407"/>
      <c r="C65" s="407"/>
      <c r="D65" s="81"/>
      <c r="E65" s="172"/>
      <c r="F65" s="172"/>
      <c r="G65" s="172"/>
      <c r="H65" s="81"/>
      <c r="I65" s="81"/>
    </row>
    <row r="66" spans="1:9" hidden="1" x14ac:dyDescent="0.25">
      <c r="A66" s="173" t="s">
        <v>50</v>
      </c>
      <c r="B66" s="81"/>
      <c r="C66" s="81"/>
      <c r="D66" s="81"/>
      <c r="E66" s="173" t="s">
        <v>51</v>
      </c>
      <c r="F66" s="85" t="s">
        <v>44</v>
      </c>
      <c r="G66" s="81"/>
      <c r="H66" s="81"/>
      <c r="I66" s="81"/>
    </row>
    <row r="67" spans="1:9" hidden="1" x14ac:dyDescent="0.25">
      <c r="A67" s="81"/>
      <c r="B67" s="81"/>
      <c r="C67" s="81"/>
      <c r="D67" s="81"/>
      <c r="E67" s="173" t="s">
        <v>52</v>
      </c>
      <c r="F67" s="85" t="s">
        <v>53</v>
      </c>
      <c r="G67" s="81"/>
      <c r="H67" s="81"/>
      <c r="I67" s="81"/>
    </row>
    <row r="68" spans="1:9" hidden="1" x14ac:dyDescent="0.2">
      <c r="A68" s="392">
        <v>43335</v>
      </c>
      <c r="B68" s="392"/>
      <c r="C68" s="392"/>
      <c r="D68" s="81"/>
      <c r="E68" s="173" t="s">
        <v>54</v>
      </c>
      <c r="F68" s="393">
        <v>5061886347</v>
      </c>
      <c r="G68" s="393"/>
      <c r="H68" s="81"/>
      <c r="I68" s="81"/>
    </row>
    <row r="69" spans="1:9" hidden="1" x14ac:dyDescent="0.25">
      <c r="A69" s="174" t="s">
        <v>55</v>
      </c>
      <c r="B69" s="175"/>
      <c r="C69" s="175"/>
      <c r="D69" s="81"/>
      <c r="E69" s="173" t="s">
        <v>56</v>
      </c>
      <c r="F69" s="394" t="s">
        <v>57</v>
      </c>
      <c r="G69" s="395"/>
      <c r="H69" s="81"/>
      <c r="I69" s="81"/>
    </row>
    <row r="70" spans="1:9" hidden="1" x14ac:dyDescent="0.25">
      <c r="A70" s="85"/>
      <c r="B70" s="85"/>
      <c r="C70" s="85"/>
      <c r="D70" s="85"/>
      <c r="E70" s="173"/>
      <c r="F70" s="85"/>
      <c r="G70" s="85"/>
      <c r="H70" s="85"/>
      <c r="I70" s="85"/>
    </row>
    <row r="71" spans="1:9" x14ac:dyDescent="0.25">
      <c r="A71" s="176"/>
      <c r="B71" s="176"/>
      <c r="C71" s="176"/>
      <c r="D71" s="177"/>
      <c r="E71" s="176"/>
      <c r="F71" s="178"/>
      <c r="G71" s="178"/>
      <c r="H71" s="179"/>
      <c r="I71" s="180"/>
    </row>
  </sheetData>
  <sheetProtection algorithmName="SHA-512" hashValue="5W8Qj0oSX8/UN+CbWPHMYYrjaTDmRhGlza73HkoOBRN1KG2CSLOPKSJNv8wSHl3DjY8F+CDoCYvSteFMxnC3eg==" saltValue="JjcacYpG37eXbBf5A31Nqw==" spinCount="100000" sheet="1" objects="1" scenarios="1" formatCells="0" formatColumns="0" formatRows="0" selectLockedCells="1"/>
  <mergeCells count="20">
    <mergeCell ref="A68:C68"/>
    <mergeCell ref="F68:G68"/>
    <mergeCell ref="F69:G69"/>
    <mergeCell ref="A44:C44"/>
    <mergeCell ref="G44:H44"/>
    <mergeCell ref="A45:C45"/>
    <mergeCell ref="G45:H45"/>
    <mergeCell ref="E49:H49"/>
    <mergeCell ref="E50:H50"/>
    <mergeCell ref="E51:H51"/>
    <mergeCell ref="E52:H52"/>
    <mergeCell ref="E53:H53"/>
    <mergeCell ref="A62:I62"/>
    <mergeCell ref="A65:C65"/>
    <mergeCell ref="F18:G18"/>
    <mergeCell ref="B4:C4"/>
    <mergeCell ref="B5:C5"/>
    <mergeCell ref="C12:I12"/>
    <mergeCell ref="C13:I13"/>
    <mergeCell ref="C14:I14"/>
  </mergeCells>
  <phoneticPr fontId="36" type="noConversion"/>
  <pageMargins left="0.51181102362204722" right="0.35433070866141736" top="0.51181102362204722" bottom="0.35433070866141736" header="0.31496062992125984" footer="0.31496062992125984"/>
  <pageSetup paperSize="9" scale="6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view="pageBreakPreview" zoomScale="80" zoomScaleNormal="100" zoomScaleSheetLayoutView="80" workbookViewId="0">
      <selection activeCell="C26" sqref="C25:C26"/>
    </sheetView>
  </sheetViews>
  <sheetFormatPr defaultRowHeight="15" x14ac:dyDescent="0.25"/>
  <cols>
    <col min="1" max="1" width="14" style="116" customWidth="1"/>
    <col min="2" max="2" width="62.42578125" style="272" customWidth="1"/>
    <col min="3" max="3" width="25.85546875" style="297" customWidth="1"/>
    <col min="4" max="4" width="26.28515625" style="297" customWidth="1"/>
    <col min="5" max="5" width="23.28515625" style="298" customWidth="1"/>
    <col min="6" max="6" width="9.140625" style="102"/>
    <col min="7" max="7" width="0" style="272" hidden="1" customWidth="1"/>
    <col min="8" max="8" width="15" style="272" bestFit="1" customWidth="1"/>
    <col min="9" max="256" width="9.140625" style="272"/>
    <col min="257" max="257" width="14" style="272" customWidth="1"/>
    <col min="258" max="258" width="62.42578125" style="272" customWidth="1"/>
    <col min="259" max="260" width="25.85546875" style="272" customWidth="1"/>
    <col min="261" max="261" width="22" style="272" customWidth="1"/>
    <col min="262" max="262" width="9.140625" style="272"/>
    <col min="263" max="263" width="0" style="272" hidden="1" customWidth="1"/>
    <col min="264" max="264" width="15" style="272" bestFit="1" customWidth="1"/>
    <col min="265" max="512" width="9.140625" style="272"/>
    <col min="513" max="513" width="14" style="272" customWidth="1"/>
    <col min="514" max="514" width="62.42578125" style="272" customWidth="1"/>
    <col min="515" max="516" width="25.85546875" style="272" customWidth="1"/>
    <col min="517" max="517" width="22" style="272" customWidth="1"/>
    <col min="518" max="518" width="9.140625" style="272"/>
    <col min="519" max="519" width="0" style="272" hidden="1" customWidth="1"/>
    <col min="520" max="520" width="15" style="272" bestFit="1" customWidth="1"/>
    <col min="521" max="768" width="9.140625" style="272"/>
    <col min="769" max="769" width="14" style="272" customWidth="1"/>
    <col min="770" max="770" width="62.42578125" style="272" customWidth="1"/>
    <col min="771" max="772" width="25.85546875" style="272" customWidth="1"/>
    <col min="773" max="773" width="22" style="272" customWidth="1"/>
    <col min="774" max="774" width="9.140625" style="272"/>
    <col min="775" max="775" width="0" style="272" hidden="1" customWidth="1"/>
    <col min="776" max="776" width="15" style="272" bestFit="1" customWidth="1"/>
    <col min="777" max="1024" width="9.140625" style="272"/>
    <col min="1025" max="1025" width="14" style="272" customWidth="1"/>
    <col min="1026" max="1026" width="62.42578125" style="272" customWidth="1"/>
    <col min="1027" max="1028" width="25.85546875" style="272" customWidth="1"/>
    <col min="1029" max="1029" width="22" style="272" customWidth="1"/>
    <col min="1030" max="1030" width="9.140625" style="272"/>
    <col min="1031" max="1031" width="0" style="272" hidden="1" customWidth="1"/>
    <col min="1032" max="1032" width="15" style="272" bestFit="1" customWidth="1"/>
    <col min="1033" max="1280" width="9.140625" style="272"/>
    <col min="1281" max="1281" width="14" style="272" customWidth="1"/>
    <col min="1282" max="1282" width="62.42578125" style="272" customWidth="1"/>
    <col min="1283" max="1284" width="25.85546875" style="272" customWidth="1"/>
    <col min="1285" max="1285" width="22" style="272" customWidth="1"/>
    <col min="1286" max="1286" width="9.140625" style="272"/>
    <col min="1287" max="1287" width="0" style="272" hidden="1" customWidth="1"/>
    <col min="1288" max="1288" width="15" style="272" bestFit="1" customWidth="1"/>
    <col min="1289" max="1536" width="9.140625" style="272"/>
    <col min="1537" max="1537" width="14" style="272" customWidth="1"/>
    <col min="1538" max="1538" width="62.42578125" style="272" customWidth="1"/>
    <col min="1539" max="1540" width="25.85546875" style="272" customWidth="1"/>
    <col min="1541" max="1541" width="22" style="272" customWidth="1"/>
    <col min="1542" max="1542" width="9.140625" style="272"/>
    <col min="1543" max="1543" width="0" style="272" hidden="1" customWidth="1"/>
    <col min="1544" max="1544" width="15" style="272" bestFit="1" customWidth="1"/>
    <col min="1545" max="1792" width="9.140625" style="272"/>
    <col min="1793" max="1793" width="14" style="272" customWidth="1"/>
    <col min="1794" max="1794" width="62.42578125" style="272" customWidth="1"/>
    <col min="1795" max="1796" width="25.85546875" style="272" customWidth="1"/>
    <col min="1797" max="1797" width="22" style="272" customWidth="1"/>
    <col min="1798" max="1798" width="9.140625" style="272"/>
    <col min="1799" max="1799" width="0" style="272" hidden="1" customWidth="1"/>
    <col min="1800" max="1800" width="15" style="272" bestFit="1" customWidth="1"/>
    <col min="1801" max="2048" width="9.140625" style="272"/>
    <col min="2049" max="2049" width="14" style="272" customWidth="1"/>
    <col min="2050" max="2050" width="62.42578125" style="272" customWidth="1"/>
    <col min="2051" max="2052" width="25.85546875" style="272" customWidth="1"/>
    <col min="2053" max="2053" width="22" style="272" customWidth="1"/>
    <col min="2054" max="2054" width="9.140625" style="272"/>
    <col min="2055" max="2055" width="0" style="272" hidden="1" customWidth="1"/>
    <col min="2056" max="2056" width="15" style="272" bestFit="1" customWidth="1"/>
    <col min="2057" max="2304" width="9.140625" style="272"/>
    <col min="2305" max="2305" width="14" style="272" customWidth="1"/>
    <col min="2306" max="2306" width="62.42578125" style="272" customWidth="1"/>
    <col min="2307" max="2308" width="25.85546875" style="272" customWidth="1"/>
    <col min="2309" max="2309" width="22" style="272" customWidth="1"/>
    <col min="2310" max="2310" width="9.140625" style="272"/>
    <col min="2311" max="2311" width="0" style="272" hidden="1" customWidth="1"/>
    <col min="2312" max="2312" width="15" style="272" bestFit="1" customWidth="1"/>
    <col min="2313" max="2560" width="9.140625" style="272"/>
    <col min="2561" max="2561" width="14" style="272" customWidth="1"/>
    <col min="2562" max="2562" width="62.42578125" style="272" customWidth="1"/>
    <col min="2563" max="2564" width="25.85546875" style="272" customWidth="1"/>
    <col min="2565" max="2565" width="22" style="272" customWidth="1"/>
    <col min="2566" max="2566" width="9.140625" style="272"/>
    <col min="2567" max="2567" width="0" style="272" hidden="1" customWidth="1"/>
    <col min="2568" max="2568" width="15" style="272" bestFit="1" customWidth="1"/>
    <col min="2569" max="2816" width="9.140625" style="272"/>
    <col min="2817" max="2817" width="14" style="272" customWidth="1"/>
    <col min="2818" max="2818" width="62.42578125" style="272" customWidth="1"/>
    <col min="2819" max="2820" width="25.85546875" style="272" customWidth="1"/>
    <col min="2821" max="2821" width="22" style="272" customWidth="1"/>
    <col min="2822" max="2822" width="9.140625" style="272"/>
    <col min="2823" max="2823" width="0" style="272" hidden="1" customWidth="1"/>
    <col min="2824" max="2824" width="15" style="272" bestFit="1" customWidth="1"/>
    <col min="2825" max="3072" width="9.140625" style="272"/>
    <col min="3073" max="3073" width="14" style="272" customWidth="1"/>
    <col min="3074" max="3074" width="62.42578125" style="272" customWidth="1"/>
    <col min="3075" max="3076" width="25.85546875" style="272" customWidth="1"/>
    <col min="3077" max="3077" width="22" style="272" customWidth="1"/>
    <col min="3078" max="3078" width="9.140625" style="272"/>
    <col min="3079" max="3079" width="0" style="272" hidden="1" customWidth="1"/>
    <col min="3080" max="3080" width="15" style="272" bestFit="1" customWidth="1"/>
    <col min="3081" max="3328" width="9.140625" style="272"/>
    <col min="3329" max="3329" width="14" style="272" customWidth="1"/>
    <col min="3330" max="3330" width="62.42578125" style="272" customWidth="1"/>
    <col min="3331" max="3332" width="25.85546875" style="272" customWidth="1"/>
    <col min="3333" max="3333" width="22" style="272" customWidth="1"/>
    <col min="3334" max="3334" width="9.140625" style="272"/>
    <col min="3335" max="3335" width="0" style="272" hidden="1" customWidth="1"/>
    <col min="3336" max="3336" width="15" style="272" bestFit="1" customWidth="1"/>
    <col min="3337" max="3584" width="9.140625" style="272"/>
    <col min="3585" max="3585" width="14" style="272" customWidth="1"/>
    <col min="3586" max="3586" width="62.42578125" style="272" customWidth="1"/>
    <col min="3587" max="3588" width="25.85546875" style="272" customWidth="1"/>
    <col min="3589" max="3589" width="22" style="272" customWidth="1"/>
    <col min="3590" max="3590" width="9.140625" style="272"/>
    <col min="3591" max="3591" width="0" style="272" hidden="1" customWidth="1"/>
    <col min="3592" max="3592" width="15" style="272" bestFit="1" customWidth="1"/>
    <col min="3593" max="3840" width="9.140625" style="272"/>
    <col min="3841" max="3841" width="14" style="272" customWidth="1"/>
    <col min="3842" max="3842" width="62.42578125" style="272" customWidth="1"/>
    <col min="3843" max="3844" width="25.85546875" style="272" customWidth="1"/>
    <col min="3845" max="3845" width="22" style="272" customWidth="1"/>
    <col min="3846" max="3846" width="9.140625" style="272"/>
    <col min="3847" max="3847" width="0" style="272" hidden="1" customWidth="1"/>
    <col min="3848" max="3848" width="15" style="272" bestFit="1" customWidth="1"/>
    <col min="3849" max="4096" width="9.140625" style="272"/>
    <col min="4097" max="4097" width="14" style="272" customWidth="1"/>
    <col min="4098" max="4098" width="62.42578125" style="272" customWidth="1"/>
    <col min="4099" max="4100" width="25.85546875" style="272" customWidth="1"/>
    <col min="4101" max="4101" width="22" style="272" customWidth="1"/>
    <col min="4102" max="4102" width="9.140625" style="272"/>
    <col min="4103" max="4103" width="0" style="272" hidden="1" customWidth="1"/>
    <col min="4104" max="4104" width="15" style="272" bestFit="1" customWidth="1"/>
    <col min="4105" max="4352" width="9.140625" style="272"/>
    <col min="4353" max="4353" width="14" style="272" customWidth="1"/>
    <col min="4354" max="4354" width="62.42578125" style="272" customWidth="1"/>
    <col min="4355" max="4356" width="25.85546875" style="272" customWidth="1"/>
    <col min="4357" max="4357" width="22" style="272" customWidth="1"/>
    <col min="4358" max="4358" width="9.140625" style="272"/>
    <col min="4359" max="4359" width="0" style="272" hidden="1" customWidth="1"/>
    <col min="4360" max="4360" width="15" style="272" bestFit="1" customWidth="1"/>
    <col min="4361" max="4608" width="9.140625" style="272"/>
    <col min="4609" max="4609" width="14" style="272" customWidth="1"/>
    <col min="4610" max="4610" width="62.42578125" style="272" customWidth="1"/>
    <col min="4611" max="4612" width="25.85546875" style="272" customWidth="1"/>
    <col min="4613" max="4613" width="22" style="272" customWidth="1"/>
    <col min="4614" max="4614" width="9.140625" style="272"/>
    <col min="4615" max="4615" width="0" style="272" hidden="1" customWidth="1"/>
    <col min="4616" max="4616" width="15" style="272" bestFit="1" customWidth="1"/>
    <col min="4617" max="4864" width="9.140625" style="272"/>
    <col min="4865" max="4865" width="14" style="272" customWidth="1"/>
    <col min="4866" max="4866" width="62.42578125" style="272" customWidth="1"/>
    <col min="4867" max="4868" width="25.85546875" style="272" customWidth="1"/>
    <col min="4869" max="4869" width="22" style="272" customWidth="1"/>
    <col min="4870" max="4870" width="9.140625" style="272"/>
    <col min="4871" max="4871" width="0" style="272" hidden="1" customWidth="1"/>
    <col min="4872" max="4872" width="15" style="272" bestFit="1" customWidth="1"/>
    <col min="4873" max="5120" width="9.140625" style="272"/>
    <col min="5121" max="5121" width="14" style="272" customWidth="1"/>
    <col min="5122" max="5122" width="62.42578125" style="272" customWidth="1"/>
    <col min="5123" max="5124" width="25.85546875" style="272" customWidth="1"/>
    <col min="5125" max="5125" width="22" style="272" customWidth="1"/>
    <col min="5126" max="5126" width="9.140625" style="272"/>
    <col min="5127" max="5127" width="0" style="272" hidden="1" customWidth="1"/>
    <col min="5128" max="5128" width="15" style="272" bestFit="1" customWidth="1"/>
    <col min="5129" max="5376" width="9.140625" style="272"/>
    <col min="5377" max="5377" width="14" style="272" customWidth="1"/>
    <col min="5378" max="5378" width="62.42578125" style="272" customWidth="1"/>
    <col min="5379" max="5380" width="25.85546875" style="272" customWidth="1"/>
    <col min="5381" max="5381" width="22" style="272" customWidth="1"/>
    <col min="5382" max="5382" width="9.140625" style="272"/>
    <col min="5383" max="5383" width="0" style="272" hidden="1" customWidth="1"/>
    <col min="5384" max="5384" width="15" style="272" bestFit="1" customWidth="1"/>
    <col min="5385" max="5632" width="9.140625" style="272"/>
    <col min="5633" max="5633" width="14" style="272" customWidth="1"/>
    <col min="5634" max="5634" width="62.42578125" style="272" customWidth="1"/>
    <col min="5635" max="5636" width="25.85546875" style="272" customWidth="1"/>
    <col min="5637" max="5637" width="22" style="272" customWidth="1"/>
    <col min="5638" max="5638" width="9.140625" style="272"/>
    <col min="5639" max="5639" width="0" style="272" hidden="1" customWidth="1"/>
    <col min="5640" max="5640" width="15" style="272" bestFit="1" customWidth="1"/>
    <col min="5641" max="5888" width="9.140625" style="272"/>
    <col min="5889" max="5889" width="14" style="272" customWidth="1"/>
    <col min="5890" max="5890" width="62.42578125" style="272" customWidth="1"/>
    <col min="5891" max="5892" width="25.85546875" style="272" customWidth="1"/>
    <col min="5893" max="5893" width="22" style="272" customWidth="1"/>
    <col min="5894" max="5894" width="9.140625" style="272"/>
    <col min="5895" max="5895" width="0" style="272" hidden="1" customWidth="1"/>
    <col min="5896" max="5896" width="15" style="272" bestFit="1" customWidth="1"/>
    <col min="5897" max="6144" width="9.140625" style="272"/>
    <col min="6145" max="6145" width="14" style="272" customWidth="1"/>
    <col min="6146" max="6146" width="62.42578125" style="272" customWidth="1"/>
    <col min="6147" max="6148" width="25.85546875" style="272" customWidth="1"/>
    <col min="6149" max="6149" width="22" style="272" customWidth="1"/>
    <col min="6150" max="6150" width="9.140625" style="272"/>
    <col min="6151" max="6151" width="0" style="272" hidden="1" customWidth="1"/>
    <col min="6152" max="6152" width="15" style="272" bestFit="1" customWidth="1"/>
    <col min="6153" max="6400" width="9.140625" style="272"/>
    <col min="6401" max="6401" width="14" style="272" customWidth="1"/>
    <col min="6402" max="6402" width="62.42578125" style="272" customWidth="1"/>
    <col min="6403" max="6404" width="25.85546875" style="272" customWidth="1"/>
    <col min="6405" max="6405" width="22" style="272" customWidth="1"/>
    <col min="6406" max="6406" width="9.140625" style="272"/>
    <col min="6407" max="6407" width="0" style="272" hidden="1" customWidth="1"/>
    <col min="6408" max="6408" width="15" style="272" bestFit="1" customWidth="1"/>
    <col min="6409" max="6656" width="9.140625" style="272"/>
    <col min="6657" max="6657" width="14" style="272" customWidth="1"/>
    <col min="6658" max="6658" width="62.42578125" style="272" customWidth="1"/>
    <col min="6659" max="6660" width="25.85546875" style="272" customWidth="1"/>
    <col min="6661" max="6661" width="22" style="272" customWidth="1"/>
    <col min="6662" max="6662" width="9.140625" style="272"/>
    <col min="6663" max="6663" width="0" style="272" hidden="1" customWidth="1"/>
    <col min="6664" max="6664" width="15" style="272" bestFit="1" customWidth="1"/>
    <col min="6665" max="6912" width="9.140625" style="272"/>
    <col min="6913" max="6913" width="14" style="272" customWidth="1"/>
    <col min="6914" max="6914" width="62.42578125" style="272" customWidth="1"/>
    <col min="6915" max="6916" width="25.85546875" style="272" customWidth="1"/>
    <col min="6917" max="6917" width="22" style="272" customWidth="1"/>
    <col min="6918" max="6918" width="9.140625" style="272"/>
    <col min="6919" max="6919" width="0" style="272" hidden="1" customWidth="1"/>
    <col min="6920" max="6920" width="15" style="272" bestFit="1" customWidth="1"/>
    <col min="6921" max="7168" width="9.140625" style="272"/>
    <col min="7169" max="7169" width="14" style="272" customWidth="1"/>
    <col min="7170" max="7170" width="62.42578125" style="272" customWidth="1"/>
    <col min="7171" max="7172" width="25.85546875" style="272" customWidth="1"/>
    <col min="7173" max="7173" width="22" style="272" customWidth="1"/>
    <col min="7174" max="7174" width="9.140625" style="272"/>
    <col min="7175" max="7175" width="0" style="272" hidden="1" customWidth="1"/>
    <col min="7176" max="7176" width="15" style="272" bestFit="1" customWidth="1"/>
    <col min="7177" max="7424" width="9.140625" style="272"/>
    <col min="7425" max="7425" width="14" style="272" customWidth="1"/>
    <col min="7426" max="7426" width="62.42578125" style="272" customWidth="1"/>
    <col min="7427" max="7428" width="25.85546875" style="272" customWidth="1"/>
    <col min="7429" max="7429" width="22" style="272" customWidth="1"/>
    <col min="7430" max="7430" width="9.140625" style="272"/>
    <col min="7431" max="7431" width="0" style="272" hidden="1" customWidth="1"/>
    <col min="7432" max="7432" width="15" style="272" bestFit="1" customWidth="1"/>
    <col min="7433" max="7680" width="9.140625" style="272"/>
    <col min="7681" max="7681" width="14" style="272" customWidth="1"/>
    <col min="7682" max="7682" width="62.42578125" style="272" customWidth="1"/>
    <col min="7683" max="7684" width="25.85546875" style="272" customWidth="1"/>
    <col min="7685" max="7685" width="22" style="272" customWidth="1"/>
    <col min="7686" max="7686" width="9.140625" style="272"/>
    <col min="7687" max="7687" width="0" style="272" hidden="1" customWidth="1"/>
    <col min="7688" max="7688" width="15" style="272" bestFit="1" customWidth="1"/>
    <col min="7689" max="7936" width="9.140625" style="272"/>
    <col min="7937" max="7937" width="14" style="272" customWidth="1"/>
    <col min="7938" max="7938" width="62.42578125" style="272" customWidth="1"/>
    <col min="7939" max="7940" width="25.85546875" style="272" customWidth="1"/>
    <col min="7941" max="7941" width="22" style="272" customWidth="1"/>
    <col min="7942" max="7942" width="9.140625" style="272"/>
    <col min="7943" max="7943" width="0" style="272" hidden="1" customWidth="1"/>
    <col min="7944" max="7944" width="15" style="272" bestFit="1" customWidth="1"/>
    <col min="7945" max="8192" width="9.140625" style="272"/>
    <col min="8193" max="8193" width="14" style="272" customWidth="1"/>
    <col min="8194" max="8194" width="62.42578125" style="272" customWidth="1"/>
    <col min="8195" max="8196" width="25.85546875" style="272" customWidth="1"/>
    <col min="8197" max="8197" width="22" style="272" customWidth="1"/>
    <col min="8198" max="8198" width="9.140625" style="272"/>
    <col min="8199" max="8199" width="0" style="272" hidden="1" customWidth="1"/>
    <col min="8200" max="8200" width="15" style="272" bestFit="1" customWidth="1"/>
    <col min="8201" max="8448" width="9.140625" style="272"/>
    <col min="8449" max="8449" width="14" style="272" customWidth="1"/>
    <col min="8450" max="8450" width="62.42578125" style="272" customWidth="1"/>
    <col min="8451" max="8452" width="25.85546875" style="272" customWidth="1"/>
    <col min="8453" max="8453" width="22" style="272" customWidth="1"/>
    <col min="8454" max="8454" width="9.140625" style="272"/>
    <col min="8455" max="8455" width="0" style="272" hidden="1" customWidth="1"/>
    <col min="8456" max="8456" width="15" style="272" bestFit="1" customWidth="1"/>
    <col min="8457" max="8704" width="9.140625" style="272"/>
    <col min="8705" max="8705" width="14" style="272" customWidth="1"/>
    <col min="8706" max="8706" width="62.42578125" style="272" customWidth="1"/>
    <col min="8707" max="8708" width="25.85546875" style="272" customWidth="1"/>
    <col min="8709" max="8709" width="22" style="272" customWidth="1"/>
    <col min="8710" max="8710" width="9.140625" style="272"/>
    <col min="8711" max="8711" width="0" style="272" hidden="1" customWidth="1"/>
    <col min="8712" max="8712" width="15" style="272" bestFit="1" customWidth="1"/>
    <col min="8713" max="8960" width="9.140625" style="272"/>
    <col min="8961" max="8961" width="14" style="272" customWidth="1"/>
    <col min="8962" max="8962" width="62.42578125" style="272" customWidth="1"/>
    <col min="8963" max="8964" width="25.85546875" style="272" customWidth="1"/>
    <col min="8965" max="8965" width="22" style="272" customWidth="1"/>
    <col min="8966" max="8966" width="9.140625" style="272"/>
    <col min="8967" max="8967" width="0" style="272" hidden="1" customWidth="1"/>
    <col min="8968" max="8968" width="15" style="272" bestFit="1" customWidth="1"/>
    <col min="8969" max="9216" width="9.140625" style="272"/>
    <col min="9217" max="9217" width="14" style="272" customWidth="1"/>
    <col min="9218" max="9218" width="62.42578125" style="272" customWidth="1"/>
    <col min="9219" max="9220" width="25.85546875" style="272" customWidth="1"/>
    <col min="9221" max="9221" width="22" style="272" customWidth="1"/>
    <col min="9222" max="9222" width="9.140625" style="272"/>
    <col min="9223" max="9223" width="0" style="272" hidden="1" customWidth="1"/>
    <col min="9224" max="9224" width="15" style="272" bestFit="1" customWidth="1"/>
    <col min="9225" max="9472" width="9.140625" style="272"/>
    <col min="9473" max="9473" width="14" style="272" customWidth="1"/>
    <col min="9474" max="9474" width="62.42578125" style="272" customWidth="1"/>
    <col min="9475" max="9476" width="25.85546875" style="272" customWidth="1"/>
    <col min="9477" max="9477" width="22" style="272" customWidth="1"/>
    <col min="9478" max="9478" width="9.140625" style="272"/>
    <col min="9479" max="9479" width="0" style="272" hidden="1" customWidth="1"/>
    <col min="9480" max="9480" width="15" style="272" bestFit="1" customWidth="1"/>
    <col min="9481" max="9728" width="9.140625" style="272"/>
    <col min="9729" max="9729" width="14" style="272" customWidth="1"/>
    <col min="9730" max="9730" width="62.42578125" style="272" customWidth="1"/>
    <col min="9731" max="9732" width="25.85546875" style="272" customWidth="1"/>
    <col min="9733" max="9733" width="22" style="272" customWidth="1"/>
    <col min="9734" max="9734" width="9.140625" style="272"/>
    <col min="9735" max="9735" width="0" style="272" hidden="1" customWidth="1"/>
    <col min="9736" max="9736" width="15" style="272" bestFit="1" customWidth="1"/>
    <col min="9737" max="9984" width="9.140625" style="272"/>
    <col min="9985" max="9985" width="14" style="272" customWidth="1"/>
    <col min="9986" max="9986" width="62.42578125" style="272" customWidth="1"/>
    <col min="9987" max="9988" width="25.85546875" style="272" customWidth="1"/>
    <col min="9989" max="9989" width="22" style="272" customWidth="1"/>
    <col min="9990" max="9990" width="9.140625" style="272"/>
    <col min="9991" max="9991" width="0" style="272" hidden="1" customWidth="1"/>
    <col min="9992" max="9992" width="15" style="272" bestFit="1" customWidth="1"/>
    <col min="9993" max="10240" width="9.140625" style="272"/>
    <col min="10241" max="10241" width="14" style="272" customWidth="1"/>
    <col min="10242" max="10242" width="62.42578125" style="272" customWidth="1"/>
    <col min="10243" max="10244" width="25.85546875" style="272" customWidth="1"/>
    <col min="10245" max="10245" width="22" style="272" customWidth="1"/>
    <col min="10246" max="10246" width="9.140625" style="272"/>
    <col min="10247" max="10247" width="0" style="272" hidden="1" customWidth="1"/>
    <col min="10248" max="10248" width="15" style="272" bestFit="1" customWidth="1"/>
    <col min="10249" max="10496" width="9.140625" style="272"/>
    <col min="10497" max="10497" width="14" style="272" customWidth="1"/>
    <col min="10498" max="10498" width="62.42578125" style="272" customWidth="1"/>
    <col min="10499" max="10500" width="25.85546875" style="272" customWidth="1"/>
    <col min="10501" max="10501" width="22" style="272" customWidth="1"/>
    <col min="10502" max="10502" width="9.140625" style="272"/>
    <col min="10503" max="10503" width="0" style="272" hidden="1" customWidth="1"/>
    <col min="10504" max="10504" width="15" style="272" bestFit="1" customWidth="1"/>
    <col min="10505" max="10752" width="9.140625" style="272"/>
    <col min="10753" max="10753" width="14" style="272" customWidth="1"/>
    <col min="10754" max="10754" width="62.42578125" style="272" customWidth="1"/>
    <col min="10755" max="10756" width="25.85546875" style="272" customWidth="1"/>
    <col min="10757" max="10757" width="22" style="272" customWidth="1"/>
    <col min="10758" max="10758" width="9.140625" style="272"/>
    <col min="10759" max="10759" width="0" style="272" hidden="1" customWidth="1"/>
    <col min="10760" max="10760" width="15" style="272" bestFit="1" customWidth="1"/>
    <col min="10761" max="11008" width="9.140625" style="272"/>
    <col min="11009" max="11009" width="14" style="272" customWidth="1"/>
    <col min="11010" max="11010" width="62.42578125" style="272" customWidth="1"/>
    <col min="11011" max="11012" width="25.85546875" style="272" customWidth="1"/>
    <col min="11013" max="11013" width="22" style="272" customWidth="1"/>
    <col min="11014" max="11014" width="9.140625" style="272"/>
    <col min="11015" max="11015" width="0" style="272" hidden="1" customWidth="1"/>
    <col min="11016" max="11016" width="15" style="272" bestFit="1" customWidth="1"/>
    <col min="11017" max="11264" width="9.140625" style="272"/>
    <col min="11265" max="11265" width="14" style="272" customWidth="1"/>
    <col min="11266" max="11266" width="62.42578125" style="272" customWidth="1"/>
    <col min="11267" max="11268" width="25.85546875" style="272" customWidth="1"/>
    <col min="11269" max="11269" width="22" style="272" customWidth="1"/>
    <col min="11270" max="11270" width="9.140625" style="272"/>
    <col min="11271" max="11271" width="0" style="272" hidden="1" customWidth="1"/>
    <col min="11272" max="11272" width="15" style="272" bestFit="1" customWidth="1"/>
    <col min="11273" max="11520" width="9.140625" style="272"/>
    <col min="11521" max="11521" width="14" style="272" customWidth="1"/>
    <col min="11522" max="11522" width="62.42578125" style="272" customWidth="1"/>
    <col min="11523" max="11524" width="25.85546875" style="272" customWidth="1"/>
    <col min="11525" max="11525" width="22" style="272" customWidth="1"/>
    <col min="11526" max="11526" width="9.140625" style="272"/>
    <col min="11527" max="11527" width="0" style="272" hidden="1" customWidth="1"/>
    <col min="11528" max="11528" width="15" style="272" bestFit="1" customWidth="1"/>
    <col min="11529" max="11776" width="9.140625" style="272"/>
    <col min="11777" max="11777" width="14" style="272" customWidth="1"/>
    <col min="11778" max="11778" width="62.42578125" style="272" customWidth="1"/>
    <col min="11779" max="11780" width="25.85546875" style="272" customWidth="1"/>
    <col min="11781" max="11781" width="22" style="272" customWidth="1"/>
    <col min="11782" max="11782" width="9.140625" style="272"/>
    <col min="11783" max="11783" width="0" style="272" hidden="1" customWidth="1"/>
    <col min="11784" max="11784" width="15" style="272" bestFit="1" customWidth="1"/>
    <col min="11785" max="12032" width="9.140625" style="272"/>
    <col min="12033" max="12033" width="14" style="272" customWidth="1"/>
    <col min="12034" max="12034" width="62.42578125" style="272" customWidth="1"/>
    <col min="12035" max="12036" width="25.85546875" style="272" customWidth="1"/>
    <col min="12037" max="12037" width="22" style="272" customWidth="1"/>
    <col min="12038" max="12038" width="9.140625" style="272"/>
    <col min="12039" max="12039" width="0" style="272" hidden="1" customWidth="1"/>
    <col min="12040" max="12040" width="15" style="272" bestFit="1" customWidth="1"/>
    <col min="12041" max="12288" width="9.140625" style="272"/>
    <col min="12289" max="12289" width="14" style="272" customWidth="1"/>
    <col min="12290" max="12290" width="62.42578125" style="272" customWidth="1"/>
    <col min="12291" max="12292" width="25.85546875" style="272" customWidth="1"/>
    <col min="12293" max="12293" width="22" style="272" customWidth="1"/>
    <col min="12294" max="12294" width="9.140625" style="272"/>
    <col min="12295" max="12295" width="0" style="272" hidden="1" customWidth="1"/>
    <col min="12296" max="12296" width="15" style="272" bestFit="1" customWidth="1"/>
    <col min="12297" max="12544" width="9.140625" style="272"/>
    <col min="12545" max="12545" width="14" style="272" customWidth="1"/>
    <col min="12546" max="12546" width="62.42578125" style="272" customWidth="1"/>
    <col min="12547" max="12548" width="25.85546875" style="272" customWidth="1"/>
    <col min="12549" max="12549" width="22" style="272" customWidth="1"/>
    <col min="12550" max="12550" width="9.140625" style="272"/>
    <col min="12551" max="12551" width="0" style="272" hidden="1" customWidth="1"/>
    <col min="12552" max="12552" width="15" style="272" bestFit="1" customWidth="1"/>
    <col min="12553" max="12800" width="9.140625" style="272"/>
    <col min="12801" max="12801" width="14" style="272" customWidth="1"/>
    <col min="12802" max="12802" width="62.42578125" style="272" customWidth="1"/>
    <col min="12803" max="12804" width="25.85546875" style="272" customWidth="1"/>
    <col min="12805" max="12805" width="22" style="272" customWidth="1"/>
    <col min="12806" max="12806" width="9.140625" style="272"/>
    <col min="12807" max="12807" width="0" style="272" hidden="1" customWidth="1"/>
    <col min="12808" max="12808" width="15" style="272" bestFit="1" customWidth="1"/>
    <col min="12809" max="13056" width="9.140625" style="272"/>
    <col min="13057" max="13057" width="14" style="272" customWidth="1"/>
    <col min="13058" max="13058" width="62.42578125" style="272" customWidth="1"/>
    <col min="13059" max="13060" width="25.85546875" style="272" customWidth="1"/>
    <col min="13061" max="13061" width="22" style="272" customWidth="1"/>
    <col min="13062" max="13062" width="9.140625" style="272"/>
    <col min="13063" max="13063" width="0" style="272" hidden="1" customWidth="1"/>
    <col min="13064" max="13064" width="15" style="272" bestFit="1" customWidth="1"/>
    <col min="13065" max="13312" width="9.140625" style="272"/>
    <col min="13313" max="13313" width="14" style="272" customWidth="1"/>
    <col min="13314" max="13314" width="62.42578125" style="272" customWidth="1"/>
    <col min="13315" max="13316" width="25.85546875" style="272" customWidth="1"/>
    <col min="13317" max="13317" width="22" style="272" customWidth="1"/>
    <col min="13318" max="13318" width="9.140625" style="272"/>
    <col min="13319" max="13319" width="0" style="272" hidden="1" customWidth="1"/>
    <col min="13320" max="13320" width="15" style="272" bestFit="1" customWidth="1"/>
    <col min="13321" max="13568" width="9.140625" style="272"/>
    <col min="13569" max="13569" width="14" style="272" customWidth="1"/>
    <col min="13570" max="13570" width="62.42578125" style="272" customWidth="1"/>
    <col min="13571" max="13572" width="25.85546875" style="272" customWidth="1"/>
    <col min="13573" max="13573" width="22" style="272" customWidth="1"/>
    <col min="13574" max="13574" width="9.140625" style="272"/>
    <col min="13575" max="13575" width="0" style="272" hidden="1" customWidth="1"/>
    <col min="13576" max="13576" width="15" style="272" bestFit="1" customWidth="1"/>
    <col min="13577" max="13824" width="9.140625" style="272"/>
    <col min="13825" max="13825" width="14" style="272" customWidth="1"/>
    <col min="13826" max="13826" width="62.42578125" style="272" customWidth="1"/>
    <col min="13827" max="13828" width="25.85546875" style="272" customWidth="1"/>
    <col min="13829" max="13829" width="22" style="272" customWidth="1"/>
    <col min="13830" max="13830" width="9.140625" style="272"/>
    <col min="13831" max="13831" width="0" style="272" hidden="1" customWidth="1"/>
    <col min="13832" max="13832" width="15" style="272" bestFit="1" customWidth="1"/>
    <col min="13833" max="14080" width="9.140625" style="272"/>
    <col min="14081" max="14081" width="14" style="272" customWidth="1"/>
    <col min="14082" max="14082" width="62.42578125" style="272" customWidth="1"/>
    <col min="14083" max="14084" width="25.85546875" style="272" customWidth="1"/>
    <col min="14085" max="14085" width="22" style="272" customWidth="1"/>
    <col min="14086" max="14086" width="9.140625" style="272"/>
    <col min="14087" max="14087" width="0" style="272" hidden="1" customWidth="1"/>
    <col min="14088" max="14088" width="15" style="272" bestFit="1" customWidth="1"/>
    <col min="14089" max="14336" width="9.140625" style="272"/>
    <col min="14337" max="14337" width="14" style="272" customWidth="1"/>
    <col min="14338" max="14338" width="62.42578125" style="272" customWidth="1"/>
    <col min="14339" max="14340" width="25.85546875" style="272" customWidth="1"/>
    <col min="14341" max="14341" width="22" style="272" customWidth="1"/>
    <col min="14342" max="14342" width="9.140625" style="272"/>
    <col min="14343" max="14343" width="0" style="272" hidden="1" customWidth="1"/>
    <col min="14344" max="14344" width="15" style="272" bestFit="1" customWidth="1"/>
    <col min="14345" max="14592" width="9.140625" style="272"/>
    <col min="14593" max="14593" width="14" style="272" customWidth="1"/>
    <col min="14594" max="14594" width="62.42578125" style="272" customWidth="1"/>
    <col min="14595" max="14596" width="25.85546875" style="272" customWidth="1"/>
    <col min="14597" max="14597" width="22" style="272" customWidth="1"/>
    <col min="14598" max="14598" width="9.140625" style="272"/>
    <col min="14599" max="14599" width="0" style="272" hidden="1" customWidth="1"/>
    <col min="14600" max="14600" width="15" style="272" bestFit="1" customWidth="1"/>
    <col min="14601" max="14848" width="9.140625" style="272"/>
    <col min="14849" max="14849" width="14" style="272" customWidth="1"/>
    <col min="14850" max="14850" width="62.42578125" style="272" customWidth="1"/>
    <col min="14851" max="14852" width="25.85546875" style="272" customWidth="1"/>
    <col min="14853" max="14853" width="22" style="272" customWidth="1"/>
    <col min="14854" max="14854" width="9.140625" style="272"/>
    <col min="14855" max="14855" width="0" style="272" hidden="1" customWidth="1"/>
    <col min="14856" max="14856" width="15" style="272" bestFit="1" customWidth="1"/>
    <col min="14857" max="15104" width="9.140625" style="272"/>
    <col min="15105" max="15105" width="14" style="272" customWidth="1"/>
    <col min="15106" max="15106" width="62.42578125" style="272" customWidth="1"/>
    <col min="15107" max="15108" width="25.85546875" style="272" customWidth="1"/>
    <col min="15109" max="15109" width="22" style="272" customWidth="1"/>
    <col min="15110" max="15110" width="9.140625" style="272"/>
    <col min="15111" max="15111" width="0" style="272" hidden="1" customWidth="1"/>
    <col min="15112" max="15112" width="15" style="272" bestFit="1" customWidth="1"/>
    <col min="15113" max="15360" width="9.140625" style="272"/>
    <col min="15361" max="15361" width="14" style="272" customWidth="1"/>
    <col min="15362" max="15362" width="62.42578125" style="272" customWidth="1"/>
    <col min="15363" max="15364" width="25.85546875" style="272" customWidth="1"/>
    <col min="15365" max="15365" width="22" style="272" customWidth="1"/>
    <col min="15366" max="15366" width="9.140625" style="272"/>
    <col min="15367" max="15367" width="0" style="272" hidden="1" customWidth="1"/>
    <col min="15368" max="15368" width="15" style="272" bestFit="1" customWidth="1"/>
    <col min="15369" max="15616" width="9.140625" style="272"/>
    <col min="15617" max="15617" width="14" style="272" customWidth="1"/>
    <col min="15618" max="15618" width="62.42578125" style="272" customWidth="1"/>
    <col min="15619" max="15620" width="25.85546875" style="272" customWidth="1"/>
    <col min="15621" max="15621" width="22" style="272" customWidth="1"/>
    <col min="15622" max="15622" width="9.140625" style="272"/>
    <col min="15623" max="15623" width="0" style="272" hidden="1" customWidth="1"/>
    <col min="15624" max="15624" width="15" style="272" bestFit="1" customWidth="1"/>
    <col min="15625" max="15872" width="9.140625" style="272"/>
    <col min="15873" max="15873" width="14" style="272" customWidth="1"/>
    <col min="15874" max="15874" width="62.42578125" style="272" customWidth="1"/>
    <col min="15875" max="15876" width="25.85546875" style="272" customWidth="1"/>
    <col min="15877" max="15877" width="22" style="272" customWidth="1"/>
    <col min="15878" max="15878" width="9.140625" style="272"/>
    <col min="15879" max="15879" width="0" style="272" hidden="1" customWidth="1"/>
    <col min="15880" max="15880" width="15" style="272" bestFit="1" customWidth="1"/>
    <col min="15881" max="16128" width="9.140625" style="272"/>
    <col min="16129" max="16129" width="14" style="272" customWidth="1"/>
    <col min="16130" max="16130" width="62.42578125" style="272" customWidth="1"/>
    <col min="16131" max="16132" width="25.85546875" style="272" customWidth="1"/>
    <col min="16133" max="16133" width="22" style="272" customWidth="1"/>
    <col min="16134" max="16134" width="9.140625" style="272"/>
    <col min="16135" max="16135" width="0" style="272" hidden="1" customWidth="1"/>
    <col min="16136" max="16136" width="15" style="272" bestFit="1" customWidth="1"/>
    <col min="16137" max="16384" width="9.140625" style="272"/>
  </cols>
  <sheetData>
    <row r="1" spans="1:9" ht="30.75" customHeight="1" x14ac:dyDescent="0.25">
      <c r="A1" s="272"/>
      <c r="B1" s="273"/>
      <c r="C1" s="273"/>
      <c r="D1" s="273"/>
      <c r="E1" s="273"/>
      <c r="F1" s="273"/>
      <c r="G1" s="273"/>
    </row>
    <row r="2" spans="1:9" ht="11.25" customHeight="1" x14ac:dyDescent="0.25">
      <c r="A2" s="272"/>
      <c r="B2" s="274"/>
      <c r="C2" s="274"/>
      <c r="D2" s="274"/>
      <c r="E2" s="274"/>
      <c r="F2" s="274"/>
      <c r="G2" s="274"/>
    </row>
    <row r="3" spans="1:9" ht="9.9499999999999993" customHeight="1" x14ac:dyDescent="0.25">
      <c r="A3" s="272"/>
      <c r="B3" s="274"/>
      <c r="C3" s="274"/>
      <c r="D3" s="274"/>
      <c r="E3" s="274"/>
      <c r="F3" s="274"/>
      <c r="G3" s="274"/>
    </row>
    <row r="4" spans="1:9" ht="18" x14ac:dyDescent="0.25">
      <c r="A4" s="272"/>
      <c r="B4" s="275"/>
      <c r="C4" s="275"/>
      <c r="D4" s="275"/>
      <c r="E4" s="275"/>
      <c r="F4" s="275"/>
      <c r="G4" s="275"/>
    </row>
    <row r="5" spans="1:9" ht="26.1" customHeight="1" thickBot="1" x14ac:dyDescent="0.3">
      <c r="A5" s="272"/>
      <c r="B5" s="276"/>
      <c r="C5" s="277"/>
      <c r="D5" s="277"/>
      <c r="E5" s="277"/>
      <c r="F5" s="278"/>
      <c r="G5" s="279"/>
      <c r="I5" s="277"/>
    </row>
    <row r="6" spans="1:9" s="280" customFormat="1" ht="18" customHeight="1" x14ac:dyDescent="0.25">
      <c r="A6" s="299" t="s">
        <v>26</v>
      </c>
      <c r="B6" s="408" t="str">
        <f>ORÇAMENTO!D16</f>
        <v>AQUISIÇÃO E INSTALAÇÃO DE EQUIPAMENTOS DE AR CONDICIONADO NA ESCOLA DE TEMPO INTEGRAL INFANTIL</v>
      </c>
      <c r="C6" s="408"/>
      <c r="D6" s="408"/>
      <c r="E6" s="409"/>
      <c r="F6" s="128"/>
      <c r="G6" s="128"/>
    </row>
    <row r="7" spans="1:9" s="280" customFormat="1" ht="8.25" customHeight="1" x14ac:dyDescent="0.25">
      <c r="A7" s="300"/>
      <c r="B7" s="25"/>
      <c r="C7" s="182"/>
      <c r="D7" s="182"/>
      <c r="E7" s="301"/>
      <c r="F7" s="281"/>
      <c r="G7" s="282"/>
      <c r="I7" s="126"/>
    </row>
    <row r="8" spans="1:9" s="280" customFormat="1" ht="18" customHeight="1" x14ac:dyDescent="0.25">
      <c r="A8" s="410" t="str">
        <f xml:space="preserve"> "Tipo de Intervenção: "&amp; ORÇAMENTO!D17</f>
        <v>Tipo de Intervenção: IMPLANTAÇÃO DE AR CONDICIONADO</v>
      </c>
      <c r="B8" s="411"/>
      <c r="C8" s="24"/>
      <c r="D8" s="30"/>
      <c r="E8" s="302"/>
      <c r="F8" s="281"/>
      <c r="G8" s="282"/>
    </row>
    <row r="9" spans="1:9" s="280" customFormat="1" ht="8.25" customHeight="1" x14ac:dyDescent="0.25">
      <c r="A9" s="300"/>
      <c r="B9" s="25"/>
      <c r="C9" s="24"/>
      <c r="D9" s="303"/>
      <c r="E9" s="304"/>
      <c r="F9" s="281"/>
      <c r="G9" s="282"/>
      <c r="I9" s="126"/>
    </row>
    <row r="10" spans="1:9" s="280" customFormat="1" ht="33" customHeight="1" x14ac:dyDescent="0.25">
      <c r="A10" s="305" t="s">
        <v>28</v>
      </c>
      <c r="B10" s="306" t="str">
        <f>ORÇAMENTO!D18</f>
        <v>RUA ALCIDES COTRIM, 177 - JARDIM SANTA RITA</v>
      </c>
      <c r="C10" s="24"/>
      <c r="D10" s="30" t="s">
        <v>29</v>
      </c>
      <c r="E10" s="307" t="e">
        <f>ORÇAMENTO!H18</f>
        <v>#VALUE!</v>
      </c>
      <c r="F10" s="417"/>
      <c r="G10" s="417"/>
      <c r="H10" s="283"/>
    </row>
    <row r="11" spans="1:9" s="280" customFormat="1" ht="8.25" customHeight="1" x14ac:dyDescent="0.25">
      <c r="A11" s="305"/>
      <c r="B11" s="25"/>
      <c r="C11" s="24"/>
      <c r="D11" s="303"/>
      <c r="E11" s="304"/>
      <c r="F11" s="281"/>
      <c r="G11" s="282"/>
      <c r="H11" s="283"/>
      <c r="I11" s="126"/>
    </row>
    <row r="12" spans="1:9" s="280" customFormat="1" ht="15.75" x14ac:dyDescent="0.25">
      <c r="A12" s="305" t="s">
        <v>30</v>
      </c>
      <c r="B12" s="411" t="str">
        <f>ORÇAMENTO!D19</f>
        <v xml:space="preserve"> CDHU-186; SINAPI - Julho/22</v>
      </c>
      <c r="C12" s="411"/>
      <c r="D12" s="30"/>
      <c r="E12" s="308"/>
      <c r="F12" s="418"/>
      <c r="G12" s="418"/>
      <c r="H12" s="283"/>
    </row>
    <row r="13" spans="1:9" ht="8.25" customHeight="1" thickBot="1" x14ac:dyDescent="0.3">
      <c r="A13" s="309"/>
      <c r="B13" s="310"/>
      <c r="C13" s="310"/>
      <c r="D13" s="310"/>
      <c r="E13" s="311"/>
      <c r="F13" s="284"/>
      <c r="G13" s="284"/>
    </row>
    <row r="14" spans="1:9" ht="18.75" customHeight="1" thickBot="1" x14ac:dyDescent="0.3">
      <c r="A14" s="419"/>
      <c r="B14" s="419"/>
      <c r="C14" s="419"/>
      <c r="D14" s="419"/>
      <c r="E14" s="419"/>
      <c r="F14" s="272"/>
      <c r="G14" s="272" t="str">
        <f>[4]Orçamento!E68</f>
        <v>BDI - 23,38%</v>
      </c>
      <c r="H14" s="283"/>
    </row>
    <row r="15" spans="1:9" s="285" customFormat="1" ht="39.950000000000003" customHeight="1" thickBot="1" x14ac:dyDescent="0.3">
      <c r="A15" s="312" t="s">
        <v>31</v>
      </c>
      <c r="B15" s="313" t="s">
        <v>34</v>
      </c>
      <c r="C15" s="314" t="s">
        <v>38</v>
      </c>
      <c r="D15" s="314" t="s">
        <v>155</v>
      </c>
      <c r="E15" s="315" t="s">
        <v>39</v>
      </c>
      <c r="G15" s="286">
        <f>[4]Orçamento!F68</f>
        <v>1.2338</v>
      </c>
    </row>
    <row r="16" spans="1:9" s="287" customFormat="1" ht="4.5" customHeight="1" x14ac:dyDescent="0.25">
      <c r="A16" s="316"/>
      <c r="B16" s="317"/>
      <c r="C16" s="318"/>
      <c r="D16" s="318"/>
      <c r="E16" s="319"/>
    </row>
    <row r="17" spans="1:7" s="287" customFormat="1" ht="37.5" customHeight="1" thickBot="1" x14ac:dyDescent="0.3">
      <c r="A17" s="320">
        <v>1</v>
      </c>
      <c r="B17" s="321" t="str">
        <f>ORÇAMENTO!D22</f>
        <v>INSTALAÇÃO DE EQUIPAMENTOS DE AR CONDICIONADO</v>
      </c>
      <c r="C17" s="322">
        <f>ORÇAMENTO!E22</f>
        <v>0</v>
      </c>
      <c r="D17" s="322" t="e">
        <f>C17*(1+ORÇAMENTO!$F$45)</f>
        <v>#VALUE!</v>
      </c>
      <c r="E17" s="323" t="e">
        <f>D17/$D$19</f>
        <v>#VALUE!</v>
      </c>
    </row>
    <row r="18" spans="1:7" s="287" customFormat="1" ht="3.95" customHeight="1" x14ac:dyDescent="0.25">
      <c r="A18" s="324"/>
      <c r="B18" s="325"/>
      <c r="C18" s="326"/>
      <c r="D18" s="326"/>
      <c r="E18" s="327"/>
    </row>
    <row r="19" spans="1:7" ht="29.25" customHeight="1" thickBot="1" x14ac:dyDescent="0.3">
      <c r="A19" s="415" t="s">
        <v>58</v>
      </c>
      <c r="B19" s="416"/>
      <c r="C19" s="328">
        <f>SUM(C17:C17)</f>
        <v>0</v>
      </c>
      <c r="D19" s="328" t="e">
        <f>SUM(D17:D17)</f>
        <v>#VALUE!</v>
      </c>
      <c r="E19" s="329" t="e">
        <f>SUM(E17:E17)</f>
        <v>#VALUE!</v>
      </c>
      <c r="F19" s="131"/>
    </row>
    <row r="20" spans="1:7" ht="12.75" customHeight="1" x14ac:dyDescent="0.25">
      <c r="A20" s="131"/>
      <c r="B20" s="131"/>
      <c r="C20" s="288"/>
      <c r="D20" s="288"/>
      <c r="E20" s="289"/>
      <c r="F20" s="272"/>
    </row>
    <row r="21" spans="1:7" ht="12.75" customHeight="1" x14ac:dyDescent="0.25">
      <c r="A21" s="131"/>
      <c r="B21" s="131"/>
      <c r="C21" s="288"/>
      <c r="D21" s="288"/>
      <c r="E21" s="289"/>
      <c r="F21" s="272"/>
    </row>
    <row r="22" spans="1:7" ht="12.75" customHeight="1" x14ac:dyDescent="0.25">
      <c r="A22" s="131"/>
      <c r="B22" s="131"/>
      <c r="C22" s="288"/>
      <c r="D22" s="420"/>
      <c r="E22" s="420"/>
      <c r="F22" s="272"/>
    </row>
    <row r="23" spans="1:7" ht="15" customHeight="1" x14ac:dyDescent="0.25">
      <c r="A23" s="272"/>
      <c r="C23" s="412"/>
      <c r="D23" s="412"/>
      <c r="E23" s="412"/>
      <c r="F23" s="272"/>
    </row>
    <row r="24" spans="1:7" ht="12.75" customHeight="1" x14ac:dyDescent="0.25">
      <c r="A24" s="131"/>
      <c r="B24" s="290"/>
      <c r="C24" s="288"/>
      <c r="D24" s="288"/>
      <c r="E24" s="289"/>
      <c r="F24" s="272"/>
    </row>
    <row r="25" spans="1:7" ht="12.75" customHeight="1" x14ac:dyDescent="0.25">
      <c r="A25" s="131"/>
      <c r="B25" s="131"/>
      <c r="C25" s="288"/>
      <c r="D25" s="288"/>
      <c r="E25" s="289"/>
      <c r="F25" s="272"/>
    </row>
    <row r="26" spans="1:7" ht="12.75" customHeight="1" x14ac:dyDescent="0.25">
      <c r="A26" s="131"/>
      <c r="B26" s="290"/>
      <c r="C26" s="288"/>
      <c r="D26" s="288"/>
      <c r="E26" s="289"/>
      <c r="F26" s="272"/>
    </row>
    <row r="27" spans="1:7" ht="15.2" customHeight="1" x14ac:dyDescent="0.2">
      <c r="B27" s="131"/>
      <c r="C27" s="413"/>
      <c r="D27" s="413"/>
      <c r="E27" s="413"/>
      <c r="F27" s="272"/>
      <c r="G27" s="291"/>
    </row>
    <row r="28" spans="1:7" ht="12.95" customHeight="1" x14ac:dyDescent="0.2">
      <c r="B28" s="130"/>
      <c r="C28" s="414"/>
      <c r="D28" s="414"/>
      <c r="E28" s="414"/>
      <c r="F28" s="272"/>
      <c r="G28" s="292"/>
    </row>
    <row r="29" spans="1:7" ht="12.75" customHeight="1" x14ac:dyDescent="0.2">
      <c r="B29" s="138"/>
      <c r="C29" s="293"/>
      <c r="D29" s="294"/>
      <c r="E29" s="295"/>
      <c r="F29" s="272"/>
      <c r="G29" s="292"/>
    </row>
    <row r="30" spans="1:7" x14ac:dyDescent="0.25">
      <c r="C30" s="293"/>
      <c r="D30" s="294"/>
      <c r="E30" s="296"/>
    </row>
    <row r="31" spans="1:7" x14ac:dyDescent="0.25">
      <c r="C31" s="293"/>
      <c r="D31" s="294"/>
      <c r="E31" s="296"/>
    </row>
  </sheetData>
  <sheetProtection algorithmName="SHA-512" hashValue="yvFFc2euILlrZvlUvBQsqWnNsgwtmzvv0LwCAEzCrDsLBDE+RBMOF7xbhylL5oFGcmLKnqlGOUjO8bRFr+7yHw==" saltValue="qRi3uwLur0s6BGRfzicLUA==" spinCount="100000" sheet="1" objects="1" scenarios="1" formatCells="0" formatColumns="0" formatRows="0" selectLockedCells="1"/>
  <mergeCells count="11">
    <mergeCell ref="F10:G10"/>
    <mergeCell ref="B12:C12"/>
    <mergeCell ref="F12:G12"/>
    <mergeCell ref="A14:E14"/>
    <mergeCell ref="D22:E22"/>
    <mergeCell ref="B6:E6"/>
    <mergeCell ref="A8:B8"/>
    <mergeCell ref="C23:E23"/>
    <mergeCell ref="C27:E27"/>
    <mergeCell ref="C28:E28"/>
    <mergeCell ref="A19:B19"/>
  </mergeCells>
  <pageMargins left="0.511811024" right="0.511811024" top="0.78740157499999996" bottom="0.78740157499999996" header="0.31496062000000002" footer="0.31496062000000002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view="pageBreakPreview" zoomScale="80" zoomScaleNormal="40" zoomScaleSheetLayoutView="80" workbookViewId="0">
      <selection activeCell="E17" sqref="E17"/>
    </sheetView>
  </sheetViews>
  <sheetFormatPr defaultRowHeight="12.75" x14ac:dyDescent="0.2"/>
  <cols>
    <col min="1" max="1" width="24.42578125" style="337" customWidth="1"/>
    <col min="2" max="2" width="39.42578125" style="337" customWidth="1"/>
    <col min="3" max="3" width="12.28515625" style="344" customWidth="1"/>
    <col min="4" max="4" width="26.5703125" style="345" customWidth="1"/>
    <col min="5" max="5" width="24.140625" style="337" customWidth="1"/>
    <col min="6" max="6" width="27.28515625" style="337" customWidth="1"/>
    <col min="7" max="8" width="9.140625" style="337" customWidth="1"/>
    <col min="9" max="16384" width="9.140625" style="337"/>
  </cols>
  <sheetData>
    <row r="1" spans="1:6" s="272" customFormat="1" ht="30.75" customHeight="1" x14ac:dyDescent="0.25">
      <c r="B1" s="330"/>
      <c r="C1" s="330"/>
      <c r="D1" s="330"/>
    </row>
    <row r="2" spans="1:6" s="272" customFormat="1" ht="22.5" customHeight="1" x14ac:dyDescent="0.25">
      <c r="C2" s="331"/>
      <c r="D2" s="331"/>
    </row>
    <row r="3" spans="1:6" s="272" customFormat="1" ht="9.9499999999999993" customHeight="1" x14ac:dyDescent="0.25">
      <c r="C3" s="331"/>
      <c r="D3" s="331"/>
    </row>
    <row r="4" spans="1:6" s="272" customFormat="1" ht="18" x14ac:dyDescent="0.25">
      <c r="B4" s="332"/>
      <c r="D4" s="332"/>
    </row>
    <row r="5" spans="1:6" s="272" customFormat="1" ht="26.1" customHeight="1" thickBot="1" x14ac:dyDescent="0.3">
      <c r="A5" s="333"/>
      <c r="B5" s="333"/>
      <c r="C5" s="276"/>
      <c r="D5" s="334"/>
    </row>
    <row r="6" spans="1:6" s="333" customFormat="1" ht="7.5" customHeight="1" x14ac:dyDescent="0.25">
      <c r="A6" s="15"/>
      <c r="B6" s="16"/>
      <c r="C6" s="16"/>
      <c r="D6" s="16"/>
      <c r="E6" s="16"/>
      <c r="F6" s="348"/>
    </row>
    <row r="7" spans="1:6" s="335" customFormat="1" ht="38.25" customHeight="1" x14ac:dyDescent="0.25">
      <c r="A7" s="19" t="s">
        <v>26</v>
      </c>
      <c r="B7" s="422" t="str">
        <f>ORÇAMENTO!D16</f>
        <v>AQUISIÇÃO E INSTALAÇÃO DE EQUIPAMENTOS DE AR CONDICIONADO NA ESCOLA DE TEMPO INTEGRAL INFANTIL</v>
      </c>
      <c r="C7" s="422"/>
      <c r="D7" s="422"/>
      <c r="E7" s="349"/>
      <c r="F7" s="350"/>
    </row>
    <row r="8" spans="1:6" s="335" customFormat="1" ht="6" customHeight="1" x14ac:dyDescent="0.25">
      <c r="A8" s="351"/>
      <c r="B8" s="352"/>
      <c r="C8" s="349"/>
      <c r="D8" s="349"/>
      <c r="E8" s="353"/>
      <c r="F8" s="183"/>
    </row>
    <row r="9" spans="1:6" s="335" customFormat="1" ht="36.75" customHeight="1" x14ac:dyDescent="0.25">
      <c r="A9" s="27" t="s">
        <v>83</v>
      </c>
      <c r="B9" s="349" t="str">
        <f>ORÇAMENTO!D17</f>
        <v>IMPLANTAÇÃO DE AR CONDICIONADO</v>
      </c>
      <c r="C9" s="354"/>
      <c r="D9" s="354"/>
      <c r="E9" s="354" t="s">
        <v>29</v>
      </c>
      <c r="F9" s="355" t="e">
        <f>ORÇAMENTO!H18</f>
        <v>#VALUE!</v>
      </c>
    </row>
    <row r="10" spans="1:6" s="335" customFormat="1" ht="6" customHeight="1" x14ac:dyDescent="0.25">
      <c r="A10" s="19"/>
      <c r="B10" s="349"/>
      <c r="C10" s="349"/>
      <c r="D10" s="349"/>
      <c r="E10" s="353"/>
      <c r="F10" s="183"/>
    </row>
    <row r="11" spans="1:6" s="335" customFormat="1" ht="30" customHeight="1" x14ac:dyDescent="0.25">
      <c r="A11" s="27" t="s">
        <v>28</v>
      </c>
      <c r="B11" s="354" t="str">
        <f>ORÇAMENTO!D18</f>
        <v>RUA ALCIDES COTRIM, 177 - JARDIM SANTA RITA</v>
      </c>
      <c r="C11" s="356"/>
      <c r="D11" s="356"/>
      <c r="E11" s="349"/>
      <c r="F11" s="357"/>
    </row>
    <row r="12" spans="1:6" s="333" customFormat="1" ht="6" customHeight="1" thickBot="1" x14ac:dyDescent="0.3">
      <c r="A12" s="34"/>
      <c r="B12" s="35"/>
      <c r="C12" s="35"/>
      <c r="D12" s="35"/>
      <c r="E12" s="35"/>
      <c r="F12" s="358"/>
    </row>
    <row r="13" spans="1:6" s="336" customFormat="1" ht="12" customHeight="1" thickBot="1" x14ac:dyDescent="0.3">
      <c r="A13" s="15"/>
      <c r="B13" s="16"/>
      <c r="C13" s="16"/>
      <c r="D13" s="16"/>
      <c r="E13" s="16"/>
      <c r="F13" s="16"/>
    </row>
    <row r="14" spans="1:6" s="285" customFormat="1" ht="18" x14ac:dyDescent="0.25">
      <c r="A14" s="423" t="s">
        <v>31</v>
      </c>
      <c r="B14" s="425" t="s">
        <v>60</v>
      </c>
      <c r="C14" s="79" t="s">
        <v>61</v>
      </c>
      <c r="D14" s="79" t="s">
        <v>62</v>
      </c>
      <c r="E14" s="427">
        <v>1</v>
      </c>
      <c r="F14" s="421"/>
    </row>
    <row r="15" spans="1:6" s="285" customFormat="1" ht="18.75" thickBot="1" x14ac:dyDescent="0.3">
      <c r="A15" s="424"/>
      <c r="B15" s="426"/>
      <c r="C15" s="43" t="s">
        <v>67</v>
      </c>
      <c r="D15" s="43" t="s">
        <v>68</v>
      </c>
      <c r="E15" s="428"/>
      <c r="F15" s="421"/>
    </row>
    <row r="16" spans="1:6" ht="12" customHeight="1" thickBot="1" x14ac:dyDescent="0.25">
      <c r="A16" s="359"/>
      <c r="B16" s="359"/>
      <c r="C16" s="359"/>
      <c r="D16" s="359"/>
      <c r="E16" s="359"/>
      <c r="F16" s="360"/>
    </row>
    <row r="17" spans="1:8" ht="23.25" customHeight="1" x14ac:dyDescent="0.2">
      <c r="A17" s="429">
        <f>[5]Orçamento!A14</f>
        <v>1</v>
      </c>
      <c r="B17" s="431" t="str">
        <f>RESUMO!B17</f>
        <v>INSTALAÇÃO DE EQUIPAMENTOS DE AR CONDICIONADO</v>
      </c>
      <c r="C17" s="433" t="e">
        <f>RESUMO!E17</f>
        <v>#VALUE!</v>
      </c>
      <c r="D17" s="435" t="e">
        <f>RESUMO!D17</f>
        <v>#VALUE!</v>
      </c>
      <c r="E17" s="380"/>
      <c r="F17" s="361"/>
      <c r="G17" s="338"/>
      <c r="H17" s="338"/>
    </row>
    <row r="18" spans="1:8" ht="14.25" customHeight="1" thickBot="1" x14ac:dyDescent="0.25">
      <c r="A18" s="430"/>
      <c r="B18" s="432"/>
      <c r="C18" s="434"/>
      <c r="D18" s="436"/>
      <c r="E18" s="362" t="e">
        <f>E17*$D17</f>
        <v>#VALUE!</v>
      </c>
      <c r="F18" s="363"/>
      <c r="G18" s="338"/>
    </row>
    <row r="19" spans="1:8" ht="9" customHeight="1" thickBot="1" x14ac:dyDescent="0.3">
      <c r="A19" s="364"/>
      <c r="B19" s="365"/>
      <c r="C19" s="366"/>
      <c r="D19" s="366"/>
      <c r="E19" s="367"/>
      <c r="F19" s="368"/>
    </row>
    <row r="20" spans="1:8" ht="32.25" customHeight="1" thickBot="1" x14ac:dyDescent="0.25">
      <c r="A20" s="369"/>
      <c r="B20" s="370" t="s">
        <v>74</v>
      </c>
      <c r="C20" s="80" t="e">
        <f>SUM(C17:C18)</f>
        <v>#VALUE!</v>
      </c>
      <c r="D20" s="371" t="e">
        <f>SUM(D17:D18)</f>
        <v>#VALUE!</v>
      </c>
      <c r="E20" s="372" t="e">
        <f>E18</f>
        <v>#VALUE!</v>
      </c>
      <c r="F20" s="373"/>
    </row>
    <row r="21" spans="1:8" ht="20.25" thickBot="1" x14ac:dyDescent="0.25">
      <c r="A21" s="374"/>
      <c r="B21" s="375" t="s">
        <v>82</v>
      </c>
      <c r="C21" s="376" t="e">
        <f>D21/D20</f>
        <v>#VALUE!</v>
      </c>
      <c r="D21" s="377" t="e">
        <f>SUM(E20:F20)</f>
        <v>#VALUE!</v>
      </c>
      <c r="E21" s="378" t="e">
        <f>E20</f>
        <v>#VALUE!</v>
      </c>
      <c r="F21" s="379"/>
    </row>
    <row r="22" spans="1:8" x14ac:dyDescent="0.2">
      <c r="A22" s="339"/>
      <c r="B22" s="339"/>
      <c r="C22" s="340"/>
      <c r="D22" s="340"/>
      <c r="E22" s="339"/>
      <c r="F22" s="341"/>
    </row>
    <row r="23" spans="1:8" x14ac:dyDescent="0.2">
      <c r="A23" s="342"/>
      <c r="B23" s="343"/>
    </row>
    <row r="24" spans="1:8" x14ac:dyDescent="0.2">
      <c r="B24" s="343"/>
    </row>
    <row r="25" spans="1:8" ht="12.75" customHeight="1" x14ac:dyDescent="0.2">
      <c r="B25" s="346"/>
      <c r="C25" s="413"/>
      <c r="D25" s="413"/>
      <c r="E25" s="413"/>
    </row>
    <row r="26" spans="1:8" ht="15.75" x14ac:dyDescent="0.2">
      <c r="B26" s="130"/>
      <c r="C26" s="414"/>
      <c r="D26" s="414"/>
      <c r="E26" s="414"/>
    </row>
    <row r="27" spans="1:8" ht="22.5" customHeight="1" x14ac:dyDescent="0.2">
      <c r="B27" s="138"/>
      <c r="C27" s="293"/>
      <c r="D27" s="347"/>
      <c r="E27" s="294"/>
    </row>
    <row r="28" spans="1:8" ht="12.75" customHeight="1" x14ac:dyDescent="0.2">
      <c r="B28" s="138"/>
      <c r="C28" s="293"/>
      <c r="D28" s="347"/>
      <c r="E28" s="296"/>
    </row>
    <row r="29" spans="1:8" ht="15" x14ac:dyDescent="0.2">
      <c r="B29" s="116"/>
      <c r="C29" s="293"/>
      <c r="D29" s="347"/>
      <c r="E29" s="296"/>
    </row>
  </sheetData>
  <sheetProtection algorithmName="SHA-512" hashValue="yUtSDJ5spYbGbQbK89/rbVpJnz3O8iCLsAQiAyI4G0pam8uuGYYBPtE+xBES8FN4HdLu0LGUWynfss8Nyl+/OQ==" saltValue="gAwPSOirdp5B+w3WsNLDeQ==" spinCount="100000" sheet="1" objects="1" scenarios="1" formatCells="0" formatColumns="0" formatRows="0" selectLockedCells="1"/>
  <mergeCells count="11">
    <mergeCell ref="C26:E26"/>
    <mergeCell ref="E14:E15"/>
    <mergeCell ref="A17:A18"/>
    <mergeCell ref="B17:B18"/>
    <mergeCell ref="C17:C18"/>
    <mergeCell ref="D17:D18"/>
    <mergeCell ref="F14:F15"/>
    <mergeCell ref="B7:D7"/>
    <mergeCell ref="A14:A15"/>
    <mergeCell ref="B14:B15"/>
    <mergeCell ref="C25:E25"/>
  </mergeCells>
  <conditionalFormatting sqref="E17:F17">
    <cfRule type="cellIs" dxfId="18" priority="555" stopIfTrue="1" operator="equal">
      <formula>0</formula>
    </cfRule>
    <cfRule type="cellIs" dxfId="17" priority="556" stopIfTrue="1" operator="greaterThan">
      <formula>0.0000001</formula>
    </cfRule>
  </conditionalFormatting>
  <conditionalFormatting sqref="E17:F17">
    <cfRule type="cellIs" dxfId="16" priority="553" stopIfTrue="1" operator="equal">
      <formula>0</formula>
    </cfRule>
    <cfRule type="cellIs" dxfId="15" priority="554" stopIfTrue="1" operator="greaterThan">
      <formula>0.0000001</formula>
    </cfRule>
  </conditionalFormatting>
  <conditionalFormatting sqref="E17">
    <cfRule type="cellIs" dxfId="14" priority="551" stopIfTrue="1" operator="equal">
      <formula>0</formula>
    </cfRule>
    <cfRule type="cellIs" dxfId="13" priority="552" stopIfTrue="1" operator="greaterThan">
      <formula>0.0000001</formula>
    </cfRule>
  </conditionalFormatting>
  <conditionalFormatting sqref="E17:F17">
    <cfRule type="cellIs" dxfId="12" priority="549" stopIfTrue="1" operator="equal">
      <formula>0</formula>
    </cfRule>
    <cfRule type="cellIs" dxfId="11" priority="550" stopIfTrue="1" operator="greaterThan">
      <formula>0.0000001</formula>
    </cfRule>
  </conditionalFormatting>
  <conditionalFormatting sqref="E17">
    <cfRule type="cellIs" dxfId="10" priority="547" stopIfTrue="1" operator="equal">
      <formula>0</formula>
    </cfRule>
    <cfRule type="cellIs" dxfId="9" priority="548" stopIfTrue="1" operator="greaterThan">
      <formula>0.0000001</formula>
    </cfRule>
  </conditionalFormatting>
  <conditionalFormatting sqref="E17">
    <cfRule type="cellIs" dxfId="8" priority="545" stopIfTrue="1" operator="equal">
      <formula>0</formula>
    </cfRule>
    <cfRule type="cellIs" dxfId="7" priority="546" stopIfTrue="1" operator="greaterThan">
      <formula>0.0000001</formula>
    </cfRule>
  </conditionalFormatting>
  <conditionalFormatting sqref="E17">
    <cfRule type="cellIs" dxfId="6" priority="543" stopIfTrue="1" operator="equal">
      <formula>0</formula>
    </cfRule>
    <cfRule type="cellIs" dxfId="5" priority="544" stopIfTrue="1" operator="greaterThan">
      <formula>0.0000001</formula>
    </cfRule>
  </conditionalFormatting>
  <conditionalFormatting sqref="E17">
    <cfRule type="cellIs" dxfId="4" priority="541" stopIfTrue="1" operator="equal">
      <formula>0</formula>
    </cfRule>
    <cfRule type="cellIs" dxfId="3" priority="542" stopIfTrue="1" operator="greaterThan">
      <formula>0.0000001</formula>
    </cfRule>
  </conditionalFormatting>
  <printOptions horizontalCentered="1"/>
  <pageMargins left="0.39370078740157483" right="0.35433070866141736" top="1.5748031496062993" bottom="0.35433070866141736" header="0.31496062992125984" footer="0.31496062992125984"/>
  <pageSetup paperSize="9" scale="55" firstPageNumber="0" fitToHeight="0" orientation="landscape" r:id="rId1"/>
  <headerFooter alignWithMargins="0"/>
  <colBreaks count="1" manualBreakCount="1">
    <brk id="6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53"/>
  <sheetViews>
    <sheetView view="pageBreakPreview" topLeftCell="A7" zoomScale="60" zoomScaleNormal="60" workbookViewId="0">
      <selection activeCell="C18" sqref="C18:C19"/>
    </sheetView>
  </sheetViews>
  <sheetFormatPr defaultRowHeight="12.75" x14ac:dyDescent="0.2"/>
  <cols>
    <col min="1" max="1" width="16.7109375" style="51" customWidth="1"/>
    <col min="2" max="2" width="89.140625" style="51" bestFit="1" customWidth="1"/>
    <col min="3" max="3" width="12.28515625" style="51" customWidth="1"/>
    <col min="4" max="4" width="27.7109375" style="75" customWidth="1"/>
    <col min="5" max="7" width="8.140625" style="51" customWidth="1"/>
    <col min="8" max="8" width="8.7109375" style="51" customWidth="1"/>
    <col min="9" max="9" width="9" style="51" customWidth="1"/>
    <col min="10" max="10" width="8.140625" style="51" customWidth="1"/>
    <col min="11" max="12" width="8.140625" style="67" customWidth="1"/>
    <col min="13" max="13" width="8.140625" style="51" customWidth="1"/>
    <col min="14" max="14" width="8.140625" style="68" customWidth="1"/>
    <col min="15" max="24" width="8.140625" style="51" customWidth="1"/>
    <col min="25" max="25" width="18.85546875" style="51" bestFit="1" customWidth="1"/>
    <col min="26" max="216" width="9.140625" style="51"/>
    <col min="217" max="217" width="16.7109375" style="51" customWidth="1"/>
    <col min="218" max="218" width="52.5703125" style="51" customWidth="1"/>
    <col min="219" max="219" width="12.28515625" style="51" customWidth="1"/>
    <col min="220" max="220" width="27.7109375" style="51" customWidth="1"/>
    <col min="221" max="223" width="8.140625" style="51" customWidth="1"/>
    <col min="224" max="224" width="8.7109375" style="51" customWidth="1"/>
    <col min="225" max="225" width="9" style="51" customWidth="1"/>
    <col min="226" max="240" width="8.140625" style="51" customWidth="1"/>
    <col min="241" max="280" width="0" style="51" hidden="1" customWidth="1"/>
    <col min="281" max="281" width="18.85546875" style="51" bestFit="1" customWidth="1"/>
    <col min="282" max="472" width="9.140625" style="51"/>
    <col min="473" max="473" width="16.7109375" style="51" customWidth="1"/>
    <col min="474" max="474" width="52.5703125" style="51" customWidth="1"/>
    <col min="475" max="475" width="12.28515625" style="51" customWidth="1"/>
    <col min="476" max="476" width="27.7109375" style="51" customWidth="1"/>
    <col min="477" max="479" width="8.140625" style="51" customWidth="1"/>
    <col min="480" max="480" width="8.7109375" style="51" customWidth="1"/>
    <col min="481" max="481" width="9" style="51" customWidth="1"/>
    <col min="482" max="496" width="8.140625" style="51" customWidth="1"/>
    <col min="497" max="536" width="0" style="51" hidden="1" customWidth="1"/>
    <col min="537" max="537" width="18.85546875" style="51" bestFit="1" customWidth="1"/>
    <col min="538" max="728" width="9.140625" style="51"/>
    <col min="729" max="729" width="16.7109375" style="51" customWidth="1"/>
    <col min="730" max="730" width="52.5703125" style="51" customWidth="1"/>
    <col min="731" max="731" width="12.28515625" style="51" customWidth="1"/>
    <col min="732" max="732" width="27.7109375" style="51" customWidth="1"/>
    <col min="733" max="735" width="8.140625" style="51" customWidth="1"/>
    <col min="736" max="736" width="8.7109375" style="51" customWidth="1"/>
    <col min="737" max="737" width="9" style="51" customWidth="1"/>
    <col min="738" max="752" width="8.140625" style="51" customWidth="1"/>
    <col min="753" max="792" width="0" style="51" hidden="1" customWidth="1"/>
    <col min="793" max="793" width="18.85546875" style="51" bestFit="1" customWidth="1"/>
    <col min="794" max="984" width="9.140625" style="51"/>
    <col min="985" max="985" width="16.7109375" style="51" customWidth="1"/>
    <col min="986" max="986" width="52.5703125" style="51" customWidth="1"/>
    <col min="987" max="987" width="12.28515625" style="51" customWidth="1"/>
    <col min="988" max="988" width="27.7109375" style="51" customWidth="1"/>
    <col min="989" max="991" width="8.140625" style="51" customWidth="1"/>
    <col min="992" max="992" width="8.7109375" style="51" customWidth="1"/>
    <col min="993" max="993" width="9" style="51" customWidth="1"/>
    <col min="994" max="1008" width="8.140625" style="51" customWidth="1"/>
    <col min="1009" max="1048" width="0" style="51" hidden="1" customWidth="1"/>
    <col min="1049" max="1049" width="18.85546875" style="51" bestFit="1" customWidth="1"/>
    <col min="1050" max="1240" width="9.140625" style="51"/>
    <col min="1241" max="1241" width="16.7109375" style="51" customWidth="1"/>
    <col min="1242" max="1242" width="52.5703125" style="51" customWidth="1"/>
    <col min="1243" max="1243" width="12.28515625" style="51" customWidth="1"/>
    <col min="1244" max="1244" width="27.7109375" style="51" customWidth="1"/>
    <col min="1245" max="1247" width="8.140625" style="51" customWidth="1"/>
    <col min="1248" max="1248" width="8.7109375" style="51" customWidth="1"/>
    <col min="1249" max="1249" width="9" style="51" customWidth="1"/>
    <col min="1250" max="1264" width="8.140625" style="51" customWidth="1"/>
    <col min="1265" max="1304" width="0" style="51" hidden="1" customWidth="1"/>
    <col min="1305" max="1305" width="18.85546875" style="51" bestFit="1" customWidth="1"/>
    <col min="1306" max="1496" width="9.140625" style="51"/>
    <col min="1497" max="1497" width="16.7109375" style="51" customWidth="1"/>
    <col min="1498" max="1498" width="52.5703125" style="51" customWidth="1"/>
    <col min="1499" max="1499" width="12.28515625" style="51" customWidth="1"/>
    <col min="1500" max="1500" width="27.7109375" style="51" customWidth="1"/>
    <col min="1501" max="1503" width="8.140625" style="51" customWidth="1"/>
    <col min="1504" max="1504" width="8.7109375" style="51" customWidth="1"/>
    <col min="1505" max="1505" width="9" style="51" customWidth="1"/>
    <col min="1506" max="1520" width="8.140625" style="51" customWidth="1"/>
    <col min="1521" max="1560" width="0" style="51" hidden="1" customWidth="1"/>
    <col min="1561" max="1561" width="18.85546875" style="51" bestFit="1" customWidth="1"/>
    <col min="1562" max="1752" width="9.140625" style="51"/>
    <col min="1753" max="1753" width="16.7109375" style="51" customWidth="1"/>
    <col min="1754" max="1754" width="52.5703125" style="51" customWidth="1"/>
    <col min="1755" max="1755" width="12.28515625" style="51" customWidth="1"/>
    <col min="1756" max="1756" width="27.7109375" style="51" customWidth="1"/>
    <col min="1757" max="1759" width="8.140625" style="51" customWidth="1"/>
    <col min="1760" max="1760" width="8.7109375" style="51" customWidth="1"/>
    <col min="1761" max="1761" width="9" style="51" customWidth="1"/>
    <col min="1762" max="1776" width="8.140625" style="51" customWidth="1"/>
    <col min="1777" max="1816" width="0" style="51" hidden="1" customWidth="1"/>
    <col min="1817" max="1817" width="18.85546875" style="51" bestFit="1" customWidth="1"/>
    <col min="1818" max="2008" width="9.140625" style="51"/>
    <col min="2009" max="2009" width="16.7109375" style="51" customWidth="1"/>
    <col min="2010" max="2010" width="52.5703125" style="51" customWidth="1"/>
    <col min="2011" max="2011" width="12.28515625" style="51" customWidth="1"/>
    <col min="2012" max="2012" width="27.7109375" style="51" customWidth="1"/>
    <col min="2013" max="2015" width="8.140625" style="51" customWidth="1"/>
    <col min="2016" max="2016" width="8.7109375" style="51" customWidth="1"/>
    <col min="2017" max="2017" width="9" style="51" customWidth="1"/>
    <col min="2018" max="2032" width="8.140625" style="51" customWidth="1"/>
    <col min="2033" max="2072" width="0" style="51" hidden="1" customWidth="1"/>
    <col min="2073" max="2073" width="18.85546875" style="51" bestFit="1" customWidth="1"/>
    <col min="2074" max="2264" width="9.140625" style="51"/>
    <col min="2265" max="2265" width="16.7109375" style="51" customWidth="1"/>
    <col min="2266" max="2266" width="52.5703125" style="51" customWidth="1"/>
    <col min="2267" max="2267" width="12.28515625" style="51" customWidth="1"/>
    <col min="2268" max="2268" width="27.7109375" style="51" customWidth="1"/>
    <col min="2269" max="2271" width="8.140625" style="51" customWidth="1"/>
    <col min="2272" max="2272" width="8.7109375" style="51" customWidth="1"/>
    <col min="2273" max="2273" width="9" style="51" customWidth="1"/>
    <col min="2274" max="2288" width="8.140625" style="51" customWidth="1"/>
    <col min="2289" max="2328" width="0" style="51" hidden="1" customWidth="1"/>
    <col min="2329" max="2329" width="18.85546875" style="51" bestFit="1" customWidth="1"/>
    <col min="2330" max="2520" width="9.140625" style="51"/>
    <col min="2521" max="2521" width="16.7109375" style="51" customWidth="1"/>
    <col min="2522" max="2522" width="52.5703125" style="51" customWidth="1"/>
    <col min="2523" max="2523" width="12.28515625" style="51" customWidth="1"/>
    <col min="2524" max="2524" width="27.7109375" style="51" customWidth="1"/>
    <col min="2525" max="2527" width="8.140625" style="51" customWidth="1"/>
    <col min="2528" max="2528" width="8.7109375" style="51" customWidth="1"/>
    <col min="2529" max="2529" width="9" style="51" customWidth="1"/>
    <col min="2530" max="2544" width="8.140625" style="51" customWidth="1"/>
    <col min="2545" max="2584" width="0" style="51" hidden="1" customWidth="1"/>
    <col min="2585" max="2585" width="18.85546875" style="51" bestFit="1" customWidth="1"/>
    <col min="2586" max="2776" width="9.140625" style="51"/>
    <col min="2777" max="2777" width="16.7109375" style="51" customWidth="1"/>
    <col min="2778" max="2778" width="52.5703125" style="51" customWidth="1"/>
    <col min="2779" max="2779" width="12.28515625" style="51" customWidth="1"/>
    <col min="2780" max="2780" width="27.7109375" style="51" customWidth="1"/>
    <col min="2781" max="2783" width="8.140625" style="51" customWidth="1"/>
    <col min="2784" max="2784" width="8.7109375" style="51" customWidth="1"/>
    <col min="2785" max="2785" width="9" style="51" customWidth="1"/>
    <col min="2786" max="2800" width="8.140625" style="51" customWidth="1"/>
    <col min="2801" max="2840" width="0" style="51" hidden="1" customWidth="1"/>
    <col min="2841" max="2841" width="18.85546875" style="51" bestFit="1" customWidth="1"/>
    <col min="2842" max="3032" width="9.140625" style="51"/>
    <col min="3033" max="3033" width="16.7109375" style="51" customWidth="1"/>
    <col min="3034" max="3034" width="52.5703125" style="51" customWidth="1"/>
    <col min="3035" max="3035" width="12.28515625" style="51" customWidth="1"/>
    <col min="3036" max="3036" width="27.7109375" style="51" customWidth="1"/>
    <col min="3037" max="3039" width="8.140625" style="51" customWidth="1"/>
    <col min="3040" max="3040" width="8.7109375" style="51" customWidth="1"/>
    <col min="3041" max="3041" width="9" style="51" customWidth="1"/>
    <col min="3042" max="3056" width="8.140625" style="51" customWidth="1"/>
    <col min="3057" max="3096" width="0" style="51" hidden="1" customWidth="1"/>
    <col min="3097" max="3097" width="18.85546875" style="51" bestFit="1" customWidth="1"/>
    <col min="3098" max="3288" width="9.140625" style="51"/>
    <col min="3289" max="3289" width="16.7109375" style="51" customWidth="1"/>
    <col min="3290" max="3290" width="52.5703125" style="51" customWidth="1"/>
    <col min="3291" max="3291" width="12.28515625" style="51" customWidth="1"/>
    <col min="3292" max="3292" width="27.7109375" style="51" customWidth="1"/>
    <col min="3293" max="3295" width="8.140625" style="51" customWidth="1"/>
    <col min="3296" max="3296" width="8.7109375" style="51" customWidth="1"/>
    <col min="3297" max="3297" width="9" style="51" customWidth="1"/>
    <col min="3298" max="3312" width="8.140625" style="51" customWidth="1"/>
    <col min="3313" max="3352" width="0" style="51" hidden="1" customWidth="1"/>
    <col min="3353" max="3353" width="18.85546875" style="51" bestFit="1" customWidth="1"/>
    <col min="3354" max="3544" width="9.140625" style="51"/>
    <col min="3545" max="3545" width="16.7109375" style="51" customWidth="1"/>
    <col min="3546" max="3546" width="52.5703125" style="51" customWidth="1"/>
    <col min="3547" max="3547" width="12.28515625" style="51" customWidth="1"/>
    <col min="3548" max="3548" width="27.7109375" style="51" customWidth="1"/>
    <col min="3549" max="3551" width="8.140625" style="51" customWidth="1"/>
    <col min="3552" max="3552" width="8.7109375" style="51" customWidth="1"/>
    <col min="3553" max="3553" width="9" style="51" customWidth="1"/>
    <col min="3554" max="3568" width="8.140625" style="51" customWidth="1"/>
    <col min="3569" max="3608" width="0" style="51" hidden="1" customWidth="1"/>
    <col min="3609" max="3609" width="18.85546875" style="51" bestFit="1" customWidth="1"/>
    <col min="3610" max="3800" width="9.140625" style="51"/>
    <col min="3801" max="3801" width="16.7109375" style="51" customWidth="1"/>
    <col min="3802" max="3802" width="52.5703125" style="51" customWidth="1"/>
    <col min="3803" max="3803" width="12.28515625" style="51" customWidth="1"/>
    <col min="3804" max="3804" width="27.7109375" style="51" customWidth="1"/>
    <col min="3805" max="3807" width="8.140625" style="51" customWidth="1"/>
    <col min="3808" max="3808" width="8.7109375" style="51" customWidth="1"/>
    <col min="3809" max="3809" width="9" style="51" customWidth="1"/>
    <col min="3810" max="3824" width="8.140625" style="51" customWidth="1"/>
    <col min="3825" max="3864" width="0" style="51" hidden="1" customWidth="1"/>
    <col min="3865" max="3865" width="18.85546875" style="51" bestFit="1" customWidth="1"/>
    <col min="3866" max="4056" width="9.140625" style="51"/>
    <col min="4057" max="4057" width="16.7109375" style="51" customWidth="1"/>
    <col min="4058" max="4058" width="52.5703125" style="51" customWidth="1"/>
    <col min="4059" max="4059" width="12.28515625" style="51" customWidth="1"/>
    <col min="4060" max="4060" width="27.7109375" style="51" customWidth="1"/>
    <col min="4061" max="4063" width="8.140625" style="51" customWidth="1"/>
    <col min="4064" max="4064" width="8.7109375" style="51" customWidth="1"/>
    <col min="4065" max="4065" width="9" style="51" customWidth="1"/>
    <col min="4066" max="4080" width="8.140625" style="51" customWidth="1"/>
    <col min="4081" max="4120" width="0" style="51" hidden="1" customWidth="1"/>
    <col min="4121" max="4121" width="18.85546875" style="51" bestFit="1" customWidth="1"/>
    <col min="4122" max="4312" width="9.140625" style="51"/>
    <col min="4313" max="4313" width="16.7109375" style="51" customWidth="1"/>
    <col min="4314" max="4314" width="52.5703125" style="51" customWidth="1"/>
    <col min="4315" max="4315" width="12.28515625" style="51" customWidth="1"/>
    <col min="4316" max="4316" width="27.7109375" style="51" customWidth="1"/>
    <col min="4317" max="4319" width="8.140625" style="51" customWidth="1"/>
    <col min="4320" max="4320" width="8.7109375" style="51" customWidth="1"/>
    <col min="4321" max="4321" width="9" style="51" customWidth="1"/>
    <col min="4322" max="4336" width="8.140625" style="51" customWidth="1"/>
    <col min="4337" max="4376" width="0" style="51" hidden="1" customWidth="1"/>
    <col min="4377" max="4377" width="18.85546875" style="51" bestFit="1" customWidth="1"/>
    <col min="4378" max="4568" width="9.140625" style="51"/>
    <col min="4569" max="4569" width="16.7109375" style="51" customWidth="1"/>
    <col min="4570" max="4570" width="52.5703125" style="51" customWidth="1"/>
    <col min="4571" max="4571" width="12.28515625" style="51" customWidth="1"/>
    <col min="4572" max="4572" width="27.7109375" style="51" customWidth="1"/>
    <col min="4573" max="4575" width="8.140625" style="51" customWidth="1"/>
    <col min="4576" max="4576" width="8.7109375" style="51" customWidth="1"/>
    <col min="4577" max="4577" width="9" style="51" customWidth="1"/>
    <col min="4578" max="4592" width="8.140625" style="51" customWidth="1"/>
    <col min="4593" max="4632" width="0" style="51" hidden="1" customWidth="1"/>
    <col min="4633" max="4633" width="18.85546875" style="51" bestFit="1" customWidth="1"/>
    <col min="4634" max="4824" width="9.140625" style="51"/>
    <col min="4825" max="4825" width="16.7109375" style="51" customWidth="1"/>
    <col min="4826" max="4826" width="52.5703125" style="51" customWidth="1"/>
    <col min="4827" max="4827" width="12.28515625" style="51" customWidth="1"/>
    <col min="4828" max="4828" width="27.7109375" style="51" customWidth="1"/>
    <col min="4829" max="4831" width="8.140625" style="51" customWidth="1"/>
    <col min="4832" max="4832" width="8.7109375" style="51" customWidth="1"/>
    <col min="4833" max="4833" width="9" style="51" customWidth="1"/>
    <col min="4834" max="4848" width="8.140625" style="51" customWidth="1"/>
    <col min="4849" max="4888" width="0" style="51" hidden="1" customWidth="1"/>
    <col min="4889" max="4889" width="18.85546875" style="51" bestFit="1" customWidth="1"/>
    <col min="4890" max="5080" width="9.140625" style="51"/>
    <col min="5081" max="5081" width="16.7109375" style="51" customWidth="1"/>
    <col min="5082" max="5082" width="52.5703125" style="51" customWidth="1"/>
    <col min="5083" max="5083" width="12.28515625" style="51" customWidth="1"/>
    <col min="5084" max="5084" width="27.7109375" style="51" customWidth="1"/>
    <col min="5085" max="5087" width="8.140625" style="51" customWidth="1"/>
    <col min="5088" max="5088" width="8.7109375" style="51" customWidth="1"/>
    <col min="5089" max="5089" width="9" style="51" customWidth="1"/>
    <col min="5090" max="5104" width="8.140625" style="51" customWidth="1"/>
    <col min="5105" max="5144" width="0" style="51" hidden="1" customWidth="1"/>
    <col min="5145" max="5145" width="18.85546875" style="51" bestFit="1" customWidth="1"/>
    <col min="5146" max="5336" width="9.140625" style="51"/>
    <col min="5337" max="5337" width="16.7109375" style="51" customWidth="1"/>
    <col min="5338" max="5338" width="52.5703125" style="51" customWidth="1"/>
    <col min="5339" max="5339" width="12.28515625" style="51" customWidth="1"/>
    <col min="5340" max="5340" width="27.7109375" style="51" customWidth="1"/>
    <col min="5341" max="5343" width="8.140625" style="51" customWidth="1"/>
    <col min="5344" max="5344" width="8.7109375" style="51" customWidth="1"/>
    <col min="5345" max="5345" width="9" style="51" customWidth="1"/>
    <col min="5346" max="5360" width="8.140625" style="51" customWidth="1"/>
    <col min="5361" max="5400" width="0" style="51" hidden="1" customWidth="1"/>
    <col min="5401" max="5401" width="18.85546875" style="51" bestFit="1" customWidth="1"/>
    <col min="5402" max="5592" width="9.140625" style="51"/>
    <col min="5593" max="5593" width="16.7109375" style="51" customWidth="1"/>
    <col min="5594" max="5594" width="52.5703125" style="51" customWidth="1"/>
    <col min="5595" max="5595" width="12.28515625" style="51" customWidth="1"/>
    <col min="5596" max="5596" width="27.7109375" style="51" customWidth="1"/>
    <col min="5597" max="5599" width="8.140625" style="51" customWidth="1"/>
    <col min="5600" max="5600" width="8.7109375" style="51" customWidth="1"/>
    <col min="5601" max="5601" width="9" style="51" customWidth="1"/>
    <col min="5602" max="5616" width="8.140625" style="51" customWidth="1"/>
    <col min="5617" max="5656" width="0" style="51" hidden="1" customWidth="1"/>
    <col min="5657" max="5657" width="18.85546875" style="51" bestFit="1" customWidth="1"/>
    <col min="5658" max="5848" width="9.140625" style="51"/>
    <col min="5849" max="5849" width="16.7109375" style="51" customWidth="1"/>
    <col min="5850" max="5850" width="52.5703125" style="51" customWidth="1"/>
    <col min="5851" max="5851" width="12.28515625" style="51" customWidth="1"/>
    <col min="5852" max="5852" width="27.7109375" style="51" customWidth="1"/>
    <col min="5853" max="5855" width="8.140625" style="51" customWidth="1"/>
    <col min="5856" max="5856" width="8.7109375" style="51" customWidth="1"/>
    <col min="5857" max="5857" width="9" style="51" customWidth="1"/>
    <col min="5858" max="5872" width="8.140625" style="51" customWidth="1"/>
    <col min="5873" max="5912" width="0" style="51" hidden="1" customWidth="1"/>
    <col min="5913" max="5913" width="18.85546875" style="51" bestFit="1" customWidth="1"/>
    <col min="5914" max="6104" width="9.140625" style="51"/>
    <col min="6105" max="6105" width="16.7109375" style="51" customWidth="1"/>
    <col min="6106" max="6106" width="52.5703125" style="51" customWidth="1"/>
    <col min="6107" max="6107" width="12.28515625" style="51" customWidth="1"/>
    <col min="6108" max="6108" width="27.7109375" style="51" customWidth="1"/>
    <col min="6109" max="6111" width="8.140625" style="51" customWidth="1"/>
    <col min="6112" max="6112" width="8.7109375" style="51" customWidth="1"/>
    <col min="6113" max="6113" width="9" style="51" customWidth="1"/>
    <col min="6114" max="6128" width="8.140625" style="51" customWidth="1"/>
    <col min="6129" max="6168" width="0" style="51" hidden="1" customWidth="1"/>
    <col min="6169" max="6169" width="18.85546875" style="51" bestFit="1" customWidth="1"/>
    <col min="6170" max="6360" width="9.140625" style="51"/>
    <col min="6361" max="6361" width="16.7109375" style="51" customWidth="1"/>
    <col min="6362" max="6362" width="52.5703125" style="51" customWidth="1"/>
    <col min="6363" max="6363" width="12.28515625" style="51" customWidth="1"/>
    <col min="6364" max="6364" width="27.7109375" style="51" customWidth="1"/>
    <col min="6365" max="6367" width="8.140625" style="51" customWidth="1"/>
    <col min="6368" max="6368" width="8.7109375" style="51" customWidth="1"/>
    <col min="6369" max="6369" width="9" style="51" customWidth="1"/>
    <col min="6370" max="6384" width="8.140625" style="51" customWidth="1"/>
    <col min="6385" max="6424" width="0" style="51" hidden="1" customWidth="1"/>
    <col min="6425" max="6425" width="18.85546875" style="51" bestFit="1" customWidth="1"/>
    <col min="6426" max="6616" width="9.140625" style="51"/>
    <col min="6617" max="6617" width="16.7109375" style="51" customWidth="1"/>
    <col min="6618" max="6618" width="52.5703125" style="51" customWidth="1"/>
    <col min="6619" max="6619" width="12.28515625" style="51" customWidth="1"/>
    <col min="6620" max="6620" width="27.7109375" style="51" customWidth="1"/>
    <col min="6621" max="6623" width="8.140625" style="51" customWidth="1"/>
    <col min="6624" max="6624" width="8.7109375" style="51" customWidth="1"/>
    <col min="6625" max="6625" width="9" style="51" customWidth="1"/>
    <col min="6626" max="6640" width="8.140625" style="51" customWidth="1"/>
    <col min="6641" max="6680" width="0" style="51" hidden="1" customWidth="1"/>
    <col min="6681" max="6681" width="18.85546875" style="51" bestFit="1" customWidth="1"/>
    <col min="6682" max="6872" width="9.140625" style="51"/>
    <col min="6873" max="6873" width="16.7109375" style="51" customWidth="1"/>
    <col min="6874" max="6874" width="52.5703125" style="51" customWidth="1"/>
    <col min="6875" max="6875" width="12.28515625" style="51" customWidth="1"/>
    <col min="6876" max="6876" width="27.7109375" style="51" customWidth="1"/>
    <col min="6877" max="6879" width="8.140625" style="51" customWidth="1"/>
    <col min="6880" max="6880" width="8.7109375" style="51" customWidth="1"/>
    <col min="6881" max="6881" width="9" style="51" customWidth="1"/>
    <col min="6882" max="6896" width="8.140625" style="51" customWidth="1"/>
    <col min="6897" max="6936" width="0" style="51" hidden="1" customWidth="1"/>
    <col min="6937" max="6937" width="18.85546875" style="51" bestFit="1" customWidth="1"/>
    <col min="6938" max="7128" width="9.140625" style="51"/>
    <col min="7129" max="7129" width="16.7109375" style="51" customWidth="1"/>
    <col min="7130" max="7130" width="52.5703125" style="51" customWidth="1"/>
    <col min="7131" max="7131" width="12.28515625" style="51" customWidth="1"/>
    <col min="7132" max="7132" width="27.7109375" style="51" customWidth="1"/>
    <col min="7133" max="7135" width="8.140625" style="51" customWidth="1"/>
    <col min="7136" max="7136" width="8.7109375" style="51" customWidth="1"/>
    <col min="7137" max="7137" width="9" style="51" customWidth="1"/>
    <col min="7138" max="7152" width="8.140625" style="51" customWidth="1"/>
    <col min="7153" max="7192" width="0" style="51" hidden="1" customWidth="1"/>
    <col min="7193" max="7193" width="18.85546875" style="51" bestFit="1" customWidth="1"/>
    <col min="7194" max="7384" width="9.140625" style="51"/>
    <col min="7385" max="7385" width="16.7109375" style="51" customWidth="1"/>
    <col min="7386" max="7386" width="52.5703125" style="51" customWidth="1"/>
    <col min="7387" max="7387" width="12.28515625" style="51" customWidth="1"/>
    <col min="7388" max="7388" width="27.7109375" style="51" customWidth="1"/>
    <col min="7389" max="7391" width="8.140625" style="51" customWidth="1"/>
    <col min="7392" max="7392" width="8.7109375" style="51" customWidth="1"/>
    <col min="7393" max="7393" width="9" style="51" customWidth="1"/>
    <col min="7394" max="7408" width="8.140625" style="51" customWidth="1"/>
    <col min="7409" max="7448" width="0" style="51" hidden="1" customWidth="1"/>
    <col min="7449" max="7449" width="18.85546875" style="51" bestFit="1" customWidth="1"/>
    <col min="7450" max="7640" width="9.140625" style="51"/>
    <col min="7641" max="7641" width="16.7109375" style="51" customWidth="1"/>
    <col min="7642" max="7642" width="52.5703125" style="51" customWidth="1"/>
    <col min="7643" max="7643" width="12.28515625" style="51" customWidth="1"/>
    <col min="7644" max="7644" width="27.7109375" style="51" customWidth="1"/>
    <col min="7645" max="7647" width="8.140625" style="51" customWidth="1"/>
    <col min="7648" max="7648" width="8.7109375" style="51" customWidth="1"/>
    <col min="7649" max="7649" width="9" style="51" customWidth="1"/>
    <col min="7650" max="7664" width="8.140625" style="51" customWidth="1"/>
    <col min="7665" max="7704" width="0" style="51" hidden="1" customWidth="1"/>
    <col min="7705" max="7705" width="18.85546875" style="51" bestFit="1" customWidth="1"/>
    <col min="7706" max="7896" width="9.140625" style="51"/>
    <col min="7897" max="7897" width="16.7109375" style="51" customWidth="1"/>
    <col min="7898" max="7898" width="52.5703125" style="51" customWidth="1"/>
    <col min="7899" max="7899" width="12.28515625" style="51" customWidth="1"/>
    <col min="7900" max="7900" width="27.7109375" style="51" customWidth="1"/>
    <col min="7901" max="7903" width="8.140625" style="51" customWidth="1"/>
    <col min="7904" max="7904" width="8.7109375" style="51" customWidth="1"/>
    <col min="7905" max="7905" width="9" style="51" customWidth="1"/>
    <col min="7906" max="7920" width="8.140625" style="51" customWidth="1"/>
    <col min="7921" max="7960" width="0" style="51" hidden="1" customWidth="1"/>
    <col min="7961" max="7961" width="18.85546875" style="51" bestFit="1" customWidth="1"/>
    <col min="7962" max="8152" width="9.140625" style="51"/>
    <col min="8153" max="8153" width="16.7109375" style="51" customWidth="1"/>
    <col min="8154" max="8154" width="52.5703125" style="51" customWidth="1"/>
    <col min="8155" max="8155" width="12.28515625" style="51" customWidth="1"/>
    <col min="8156" max="8156" width="27.7109375" style="51" customWidth="1"/>
    <col min="8157" max="8159" width="8.140625" style="51" customWidth="1"/>
    <col min="8160" max="8160" width="8.7109375" style="51" customWidth="1"/>
    <col min="8161" max="8161" width="9" style="51" customWidth="1"/>
    <col min="8162" max="8176" width="8.140625" style="51" customWidth="1"/>
    <col min="8177" max="8216" width="0" style="51" hidden="1" customWidth="1"/>
    <col min="8217" max="8217" width="18.85546875" style="51" bestFit="1" customWidth="1"/>
    <col min="8218" max="8408" width="9.140625" style="51"/>
    <col min="8409" max="8409" width="16.7109375" style="51" customWidth="1"/>
    <col min="8410" max="8410" width="52.5703125" style="51" customWidth="1"/>
    <col min="8411" max="8411" width="12.28515625" style="51" customWidth="1"/>
    <col min="8412" max="8412" width="27.7109375" style="51" customWidth="1"/>
    <col min="8413" max="8415" width="8.140625" style="51" customWidth="1"/>
    <col min="8416" max="8416" width="8.7109375" style="51" customWidth="1"/>
    <col min="8417" max="8417" width="9" style="51" customWidth="1"/>
    <col min="8418" max="8432" width="8.140625" style="51" customWidth="1"/>
    <col min="8433" max="8472" width="0" style="51" hidden="1" customWidth="1"/>
    <col min="8473" max="8473" width="18.85546875" style="51" bestFit="1" customWidth="1"/>
    <col min="8474" max="8664" width="9.140625" style="51"/>
    <col min="8665" max="8665" width="16.7109375" style="51" customWidth="1"/>
    <col min="8666" max="8666" width="52.5703125" style="51" customWidth="1"/>
    <col min="8667" max="8667" width="12.28515625" style="51" customWidth="1"/>
    <col min="8668" max="8668" width="27.7109375" style="51" customWidth="1"/>
    <col min="8669" max="8671" width="8.140625" style="51" customWidth="1"/>
    <col min="8672" max="8672" width="8.7109375" style="51" customWidth="1"/>
    <col min="8673" max="8673" width="9" style="51" customWidth="1"/>
    <col min="8674" max="8688" width="8.140625" style="51" customWidth="1"/>
    <col min="8689" max="8728" width="0" style="51" hidden="1" customWidth="1"/>
    <col min="8729" max="8729" width="18.85546875" style="51" bestFit="1" customWidth="1"/>
    <col min="8730" max="8920" width="9.140625" style="51"/>
    <col min="8921" max="8921" width="16.7109375" style="51" customWidth="1"/>
    <col min="8922" max="8922" width="52.5703125" style="51" customWidth="1"/>
    <col min="8923" max="8923" width="12.28515625" style="51" customWidth="1"/>
    <col min="8924" max="8924" width="27.7109375" style="51" customWidth="1"/>
    <col min="8925" max="8927" width="8.140625" style="51" customWidth="1"/>
    <col min="8928" max="8928" width="8.7109375" style="51" customWidth="1"/>
    <col min="8929" max="8929" width="9" style="51" customWidth="1"/>
    <col min="8930" max="8944" width="8.140625" style="51" customWidth="1"/>
    <col min="8945" max="8984" width="0" style="51" hidden="1" customWidth="1"/>
    <col min="8985" max="8985" width="18.85546875" style="51" bestFit="1" customWidth="1"/>
    <col min="8986" max="9176" width="9.140625" style="51"/>
    <col min="9177" max="9177" width="16.7109375" style="51" customWidth="1"/>
    <col min="9178" max="9178" width="52.5703125" style="51" customWidth="1"/>
    <col min="9179" max="9179" width="12.28515625" style="51" customWidth="1"/>
    <col min="9180" max="9180" width="27.7109375" style="51" customWidth="1"/>
    <col min="9181" max="9183" width="8.140625" style="51" customWidth="1"/>
    <col min="9184" max="9184" width="8.7109375" style="51" customWidth="1"/>
    <col min="9185" max="9185" width="9" style="51" customWidth="1"/>
    <col min="9186" max="9200" width="8.140625" style="51" customWidth="1"/>
    <col min="9201" max="9240" width="0" style="51" hidden="1" customWidth="1"/>
    <col min="9241" max="9241" width="18.85546875" style="51" bestFit="1" customWidth="1"/>
    <col min="9242" max="9432" width="9.140625" style="51"/>
    <col min="9433" max="9433" width="16.7109375" style="51" customWidth="1"/>
    <col min="9434" max="9434" width="52.5703125" style="51" customWidth="1"/>
    <col min="9435" max="9435" width="12.28515625" style="51" customWidth="1"/>
    <col min="9436" max="9436" width="27.7109375" style="51" customWidth="1"/>
    <col min="9437" max="9439" width="8.140625" style="51" customWidth="1"/>
    <col min="9440" max="9440" width="8.7109375" style="51" customWidth="1"/>
    <col min="9441" max="9441" width="9" style="51" customWidth="1"/>
    <col min="9442" max="9456" width="8.140625" style="51" customWidth="1"/>
    <col min="9457" max="9496" width="0" style="51" hidden="1" customWidth="1"/>
    <col min="9497" max="9497" width="18.85546875" style="51" bestFit="1" customWidth="1"/>
    <col min="9498" max="9688" width="9.140625" style="51"/>
    <col min="9689" max="9689" width="16.7109375" style="51" customWidth="1"/>
    <col min="9690" max="9690" width="52.5703125" style="51" customWidth="1"/>
    <col min="9691" max="9691" width="12.28515625" style="51" customWidth="1"/>
    <col min="9692" max="9692" width="27.7109375" style="51" customWidth="1"/>
    <col min="9693" max="9695" width="8.140625" style="51" customWidth="1"/>
    <col min="9696" max="9696" width="8.7109375" style="51" customWidth="1"/>
    <col min="9697" max="9697" width="9" style="51" customWidth="1"/>
    <col min="9698" max="9712" width="8.140625" style="51" customWidth="1"/>
    <col min="9713" max="9752" width="0" style="51" hidden="1" customWidth="1"/>
    <col min="9753" max="9753" width="18.85546875" style="51" bestFit="1" customWidth="1"/>
    <col min="9754" max="9944" width="9.140625" style="51"/>
    <col min="9945" max="9945" width="16.7109375" style="51" customWidth="1"/>
    <col min="9946" max="9946" width="52.5703125" style="51" customWidth="1"/>
    <col min="9947" max="9947" width="12.28515625" style="51" customWidth="1"/>
    <col min="9948" max="9948" width="27.7109375" style="51" customWidth="1"/>
    <col min="9949" max="9951" width="8.140625" style="51" customWidth="1"/>
    <col min="9952" max="9952" width="8.7109375" style="51" customWidth="1"/>
    <col min="9953" max="9953" width="9" style="51" customWidth="1"/>
    <col min="9954" max="9968" width="8.140625" style="51" customWidth="1"/>
    <col min="9969" max="10008" width="0" style="51" hidden="1" customWidth="1"/>
    <col min="10009" max="10009" width="18.85546875" style="51" bestFit="1" customWidth="1"/>
    <col min="10010" max="10200" width="9.140625" style="51"/>
    <col min="10201" max="10201" width="16.7109375" style="51" customWidth="1"/>
    <col min="10202" max="10202" width="52.5703125" style="51" customWidth="1"/>
    <col min="10203" max="10203" width="12.28515625" style="51" customWidth="1"/>
    <col min="10204" max="10204" width="27.7109375" style="51" customWidth="1"/>
    <col min="10205" max="10207" width="8.140625" style="51" customWidth="1"/>
    <col min="10208" max="10208" width="8.7109375" style="51" customWidth="1"/>
    <col min="10209" max="10209" width="9" style="51" customWidth="1"/>
    <col min="10210" max="10224" width="8.140625" style="51" customWidth="1"/>
    <col min="10225" max="10264" width="0" style="51" hidden="1" customWidth="1"/>
    <col min="10265" max="10265" width="18.85546875" style="51" bestFit="1" customWidth="1"/>
    <col min="10266" max="10456" width="9.140625" style="51"/>
    <col min="10457" max="10457" width="16.7109375" style="51" customWidth="1"/>
    <col min="10458" max="10458" width="52.5703125" style="51" customWidth="1"/>
    <col min="10459" max="10459" width="12.28515625" style="51" customWidth="1"/>
    <col min="10460" max="10460" width="27.7109375" style="51" customWidth="1"/>
    <col min="10461" max="10463" width="8.140625" style="51" customWidth="1"/>
    <col min="10464" max="10464" width="8.7109375" style="51" customWidth="1"/>
    <col min="10465" max="10465" width="9" style="51" customWidth="1"/>
    <col min="10466" max="10480" width="8.140625" style="51" customWidth="1"/>
    <col min="10481" max="10520" width="0" style="51" hidden="1" customWidth="1"/>
    <col min="10521" max="10521" width="18.85546875" style="51" bestFit="1" customWidth="1"/>
    <col min="10522" max="10712" width="9.140625" style="51"/>
    <col min="10713" max="10713" width="16.7109375" style="51" customWidth="1"/>
    <col min="10714" max="10714" width="52.5703125" style="51" customWidth="1"/>
    <col min="10715" max="10715" width="12.28515625" style="51" customWidth="1"/>
    <col min="10716" max="10716" width="27.7109375" style="51" customWidth="1"/>
    <col min="10717" max="10719" width="8.140625" style="51" customWidth="1"/>
    <col min="10720" max="10720" width="8.7109375" style="51" customWidth="1"/>
    <col min="10721" max="10721" width="9" style="51" customWidth="1"/>
    <col min="10722" max="10736" width="8.140625" style="51" customWidth="1"/>
    <col min="10737" max="10776" width="0" style="51" hidden="1" customWidth="1"/>
    <col min="10777" max="10777" width="18.85546875" style="51" bestFit="1" customWidth="1"/>
    <col min="10778" max="10968" width="9.140625" style="51"/>
    <col min="10969" max="10969" width="16.7109375" style="51" customWidth="1"/>
    <col min="10970" max="10970" width="52.5703125" style="51" customWidth="1"/>
    <col min="10971" max="10971" width="12.28515625" style="51" customWidth="1"/>
    <col min="10972" max="10972" width="27.7109375" style="51" customWidth="1"/>
    <col min="10973" max="10975" width="8.140625" style="51" customWidth="1"/>
    <col min="10976" max="10976" width="8.7109375" style="51" customWidth="1"/>
    <col min="10977" max="10977" width="9" style="51" customWidth="1"/>
    <col min="10978" max="10992" width="8.140625" style="51" customWidth="1"/>
    <col min="10993" max="11032" width="0" style="51" hidden="1" customWidth="1"/>
    <col min="11033" max="11033" width="18.85546875" style="51" bestFit="1" customWidth="1"/>
    <col min="11034" max="11224" width="9.140625" style="51"/>
    <col min="11225" max="11225" width="16.7109375" style="51" customWidth="1"/>
    <col min="11226" max="11226" width="52.5703125" style="51" customWidth="1"/>
    <col min="11227" max="11227" width="12.28515625" style="51" customWidth="1"/>
    <col min="11228" max="11228" width="27.7109375" style="51" customWidth="1"/>
    <col min="11229" max="11231" width="8.140625" style="51" customWidth="1"/>
    <col min="11232" max="11232" width="8.7109375" style="51" customWidth="1"/>
    <col min="11233" max="11233" width="9" style="51" customWidth="1"/>
    <col min="11234" max="11248" width="8.140625" style="51" customWidth="1"/>
    <col min="11249" max="11288" width="0" style="51" hidden="1" customWidth="1"/>
    <col min="11289" max="11289" width="18.85546875" style="51" bestFit="1" customWidth="1"/>
    <col min="11290" max="11480" width="9.140625" style="51"/>
    <col min="11481" max="11481" width="16.7109375" style="51" customWidth="1"/>
    <col min="11482" max="11482" width="52.5703125" style="51" customWidth="1"/>
    <col min="11483" max="11483" width="12.28515625" style="51" customWidth="1"/>
    <col min="11484" max="11484" width="27.7109375" style="51" customWidth="1"/>
    <col min="11485" max="11487" width="8.140625" style="51" customWidth="1"/>
    <col min="11488" max="11488" width="8.7109375" style="51" customWidth="1"/>
    <col min="11489" max="11489" width="9" style="51" customWidth="1"/>
    <col min="11490" max="11504" width="8.140625" style="51" customWidth="1"/>
    <col min="11505" max="11544" width="0" style="51" hidden="1" customWidth="1"/>
    <col min="11545" max="11545" width="18.85546875" style="51" bestFit="1" customWidth="1"/>
    <col min="11546" max="11736" width="9.140625" style="51"/>
    <col min="11737" max="11737" width="16.7109375" style="51" customWidth="1"/>
    <col min="11738" max="11738" width="52.5703125" style="51" customWidth="1"/>
    <col min="11739" max="11739" width="12.28515625" style="51" customWidth="1"/>
    <col min="11740" max="11740" width="27.7109375" style="51" customWidth="1"/>
    <col min="11741" max="11743" width="8.140625" style="51" customWidth="1"/>
    <col min="11744" max="11744" width="8.7109375" style="51" customWidth="1"/>
    <col min="11745" max="11745" width="9" style="51" customWidth="1"/>
    <col min="11746" max="11760" width="8.140625" style="51" customWidth="1"/>
    <col min="11761" max="11800" width="0" style="51" hidden="1" customWidth="1"/>
    <col min="11801" max="11801" width="18.85546875" style="51" bestFit="1" customWidth="1"/>
    <col min="11802" max="11992" width="9.140625" style="51"/>
    <col min="11993" max="11993" width="16.7109375" style="51" customWidth="1"/>
    <col min="11994" max="11994" width="52.5703125" style="51" customWidth="1"/>
    <col min="11995" max="11995" width="12.28515625" style="51" customWidth="1"/>
    <col min="11996" max="11996" width="27.7109375" style="51" customWidth="1"/>
    <col min="11997" max="11999" width="8.140625" style="51" customWidth="1"/>
    <col min="12000" max="12000" width="8.7109375" style="51" customWidth="1"/>
    <col min="12001" max="12001" width="9" style="51" customWidth="1"/>
    <col min="12002" max="12016" width="8.140625" style="51" customWidth="1"/>
    <col min="12017" max="12056" width="0" style="51" hidden="1" customWidth="1"/>
    <col min="12057" max="12057" width="18.85546875" style="51" bestFit="1" customWidth="1"/>
    <col min="12058" max="12248" width="9.140625" style="51"/>
    <col min="12249" max="12249" width="16.7109375" style="51" customWidth="1"/>
    <col min="12250" max="12250" width="52.5703125" style="51" customWidth="1"/>
    <col min="12251" max="12251" width="12.28515625" style="51" customWidth="1"/>
    <col min="12252" max="12252" width="27.7109375" style="51" customWidth="1"/>
    <col min="12253" max="12255" width="8.140625" style="51" customWidth="1"/>
    <col min="12256" max="12256" width="8.7109375" style="51" customWidth="1"/>
    <col min="12257" max="12257" width="9" style="51" customWidth="1"/>
    <col min="12258" max="12272" width="8.140625" style="51" customWidth="1"/>
    <col min="12273" max="12312" width="0" style="51" hidden="1" customWidth="1"/>
    <col min="12313" max="12313" width="18.85546875" style="51" bestFit="1" customWidth="1"/>
    <col min="12314" max="12504" width="9.140625" style="51"/>
    <col min="12505" max="12505" width="16.7109375" style="51" customWidth="1"/>
    <col min="12506" max="12506" width="52.5703125" style="51" customWidth="1"/>
    <col min="12507" max="12507" width="12.28515625" style="51" customWidth="1"/>
    <col min="12508" max="12508" width="27.7109375" style="51" customWidth="1"/>
    <col min="12509" max="12511" width="8.140625" style="51" customWidth="1"/>
    <col min="12512" max="12512" width="8.7109375" style="51" customWidth="1"/>
    <col min="12513" max="12513" width="9" style="51" customWidth="1"/>
    <col min="12514" max="12528" width="8.140625" style="51" customWidth="1"/>
    <col min="12529" max="12568" width="0" style="51" hidden="1" customWidth="1"/>
    <col min="12569" max="12569" width="18.85546875" style="51" bestFit="1" customWidth="1"/>
    <col min="12570" max="12760" width="9.140625" style="51"/>
    <col min="12761" max="12761" width="16.7109375" style="51" customWidth="1"/>
    <col min="12762" max="12762" width="52.5703125" style="51" customWidth="1"/>
    <col min="12763" max="12763" width="12.28515625" style="51" customWidth="1"/>
    <col min="12764" max="12764" width="27.7109375" style="51" customWidth="1"/>
    <col min="12765" max="12767" width="8.140625" style="51" customWidth="1"/>
    <col min="12768" max="12768" width="8.7109375" style="51" customWidth="1"/>
    <col min="12769" max="12769" width="9" style="51" customWidth="1"/>
    <col min="12770" max="12784" width="8.140625" style="51" customWidth="1"/>
    <col min="12785" max="12824" width="0" style="51" hidden="1" customWidth="1"/>
    <col min="12825" max="12825" width="18.85546875" style="51" bestFit="1" customWidth="1"/>
    <col min="12826" max="13016" width="9.140625" style="51"/>
    <col min="13017" max="13017" width="16.7109375" style="51" customWidth="1"/>
    <col min="13018" max="13018" width="52.5703125" style="51" customWidth="1"/>
    <col min="13019" max="13019" width="12.28515625" style="51" customWidth="1"/>
    <col min="13020" max="13020" width="27.7109375" style="51" customWidth="1"/>
    <col min="13021" max="13023" width="8.140625" style="51" customWidth="1"/>
    <col min="13024" max="13024" width="8.7109375" style="51" customWidth="1"/>
    <col min="13025" max="13025" width="9" style="51" customWidth="1"/>
    <col min="13026" max="13040" width="8.140625" style="51" customWidth="1"/>
    <col min="13041" max="13080" width="0" style="51" hidden="1" customWidth="1"/>
    <col min="13081" max="13081" width="18.85546875" style="51" bestFit="1" customWidth="1"/>
    <col min="13082" max="13272" width="9.140625" style="51"/>
    <col min="13273" max="13273" width="16.7109375" style="51" customWidth="1"/>
    <col min="13274" max="13274" width="52.5703125" style="51" customWidth="1"/>
    <col min="13275" max="13275" width="12.28515625" style="51" customWidth="1"/>
    <col min="13276" max="13276" width="27.7109375" style="51" customWidth="1"/>
    <col min="13277" max="13279" width="8.140625" style="51" customWidth="1"/>
    <col min="13280" max="13280" width="8.7109375" style="51" customWidth="1"/>
    <col min="13281" max="13281" width="9" style="51" customWidth="1"/>
    <col min="13282" max="13296" width="8.140625" style="51" customWidth="1"/>
    <col min="13297" max="13336" width="0" style="51" hidden="1" customWidth="1"/>
    <col min="13337" max="13337" width="18.85546875" style="51" bestFit="1" customWidth="1"/>
    <col min="13338" max="13528" width="9.140625" style="51"/>
    <col min="13529" max="13529" width="16.7109375" style="51" customWidth="1"/>
    <col min="13530" max="13530" width="52.5703125" style="51" customWidth="1"/>
    <col min="13531" max="13531" width="12.28515625" style="51" customWidth="1"/>
    <col min="13532" max="13532" width="27.7109375" style="51" customWidth="1"/>
    <col min="13533" max="13535" width="8.140625" style="51" customWidth="1"/>
    <col min="13536" max="13536" width="8.7109375" style="51" customWidth="1"/>
    <col min="13537" max="13537" width="9" style="51" customWidth="1"/>
    <col min="13538" max="13552" width="8.140625" style="51" customWidth="1"/>
    <col min="13553" max="13592" width="0" style="51" hidden="1" customWidth="1"/>
    <col min="13593" max="13593" width="18.85546875" style="51" bestFit="1" customWidth="1"/>
    <col min="13594" max="13784" width="9.140625" style="51"/>
    <col min="13785" max="13785" width="16.7109375" style="51" customWidth="1"/>
    <col min="13786" max="13786" width="52.5703125" style="51" customWidth="1"/>
    <col min="13787" max="13787" width="12.28515625" style="51" customWidth="1"/>
    <col min="13788" max="13788" width="27.7109375" style="51" customWidth="1"/>
    <col min="13789" max="13791" width="8.140625" style="51" customWidth="1"/>
    <col min="13792" max="13792" width="8.7109375" style="51" customWidth="1"/>
    <col min="13793" max="13793" width="9" style="51" customWidth="1"/>
    <col min="13794" max="13808" width="8.140625" style="51" customWidth="1"/>
    <col min="13809" max="13848" width="0" style="51" hidden="1" customWidth="1"/>
    <col min="13849" max="13849" width="18.85546875" style="51" bestFit="1" customWidth="1"/>
    <col min="13850" max="14040" width="9.140625" style="51"/>
    <col min="14041" max="14041" width="16.7109375" style="51" customWidth="1"/>
    <col min="14042" max="14042" width="52.5703125" style="51" customWidth="1"/>
    <col min="14043" max="14043" width="12.28515625" style="51" customWidth="1"/>
    <col min="14044" max="14044" width="27.7109375" style="51" customWidth="1"/>
    <col min="14045" max="14047" width="8.140625" style="51" customWidth="1"/>
    <col min="14048" max="14048" width="8.7109375" style="51" customWidth="1"/>
    <col min="14049" max="14049" width="9" style="51" customWidth="1"/>
    <col min="14050" max="14064" width="8.140625" style="51" customWidth="1"/>
    <col min="14065" max="14104" width="0" style="51" hidden="1" customWidth="1"/>
    <col min="14105" max="14105" width="18.85546875" style="51" bestFit="1" customWidth="1"/>
    <col min="14106" max="14296" width="9.140625" style="51"/>
    <col min="14297" max="14297" width="16.7109375" style="51" customWidth="1"/>
    <col min="14298" max="14298" width="52.5703125" style="51" customWidth="1"/>
    <col min="14299" max="14299" width="12.28515625" style="51" customWidth="1"/>
    <col min="14300" max="14300" width="27.7109375" style="51" customWidth="1"/>
    <col min="14301" max="14303" width="8.140625" style="51" customWidth="1"/>
    <col min="14304" max="14304" width="8.7109375" style="51" customWidth="1"/>
    <col min="14305" max="14305" width="9" style="51" customWidth="1"/>
    <col min="14306" max="14320" width="8.140625" style="51" customWidth="1"/>
    <col min="14321" max="14360" width="0" style="51" hidden="1" customWidth="1"/>
    <col min="14361" max="14361" width="18.85546875" style="51" bestFit="1" customWidth="1"/>
    <col min="14362" max="14552" width="9.140625" style="51"/>
    <col min="14553" max="14553" width="16.7109375" style="51" customWidth="1"/>
    <col min="14554" max="14554" width="52.5703125" style="51" customWidth="1"/>
    <col min="14555" max="14555" width="12.28515625" style="51" customWidth="1"/>
    <col min="14556" max="14556" width="27.7109375" style="51" customWidth="1"/>
    <col min="14557" max="14559" width="8.140625" style="51" customWidth="1"/>
    <col min="14560" max="14560" width="8.7109375" style="51" customWidth="1"/>
    <col min="14561" max="14561" width="9" style="51" customWidth="1"/>
    <col min="14562" max="14576" width="8.140625" style="51" customWidth="1"/>
    <col min="14577" max="14616" width="0" style="51" hidden="1" customWidth="1"/>
    <col min="14617" max="14617" width="18.85546875" style="51" bestFit="1" customWidth="1"/>
    <col min="14618" max="14808" width="9.140625" style="51"/>
    <col min="14809" max="14809" width="16.7109375" style="51" customWidth="1"/>
    <col min="14810" max="14810" width="52.5703125" style="51" customWidth="1"/>
    <col min="14811" max="14811" width="12.28515625" style="51" customWidth="1"/>
    <col min="14812" max="14812" width="27.7109375" style="51" customWidth="1"/>
    <col min="14813" max="14815" width="8.140625" style="51" customWidth="1"/>
    <col min="14816" max="14816" width="8.7109375" style="51" customWidth="1"/>
    <col min="14817" max="14817" width="9" style="51" customWidth="1"/>
    <col min="14818" max="14832" width="8.140625" style="51" customWidth="1"/>
    <col min="14833" max="14872" width="0" style="51" hidden="1" customWidth="1"/>
    <col min="14873" max="14873" width="18.85546875" style="51" bestFit="1" customWidth="1"/>
    <col min="14874" max="15064" width="9.140625" style="51"/>
    <col min="15065" max="15065" width="16.7109375" style="51" customWidth="1"/>
    <col min="15066" max="15066" width="52.5703125" style="51" customWidth="1"/>
    <col min="15067" max="15067" width="12.28515625" style="51" customWidth="1"/>
    <col min="15068" max="15068" width="27.7109375" style="51" customWidth="1"/>
    <col min="15069" max="15071" width="8.140625" style="51" customWidth="1"/>
    <col min="15072" max="15072" width="8.7109375" style="51" customWidth="1"/>
    <col min="15073" max="15073" width="9" style="51" customWidth="1"/>
    <col min="15074" max="15088" width="8.140625" style="51" customWidth="1"/>
    <col min="15089" max="15128" width="0" style="51" hidden="1" customWidth="1"/>
    <col min="15129" max="15129" width="18.85546875" style="51" bestFit="1" customWidth="1"/>
    <col min="15130" max="15320" width="9.140625" style="51"/>
    <col min="15321" max="15321" width="16.7109375" style="51" customWidth="1"/>
    <col min="15322" max="15322" width="52.5703125" style="51" customWidth="1"/>
    <col min="15323" max="15323" width="12.28515625" style="51" customWidth="1"/>
    <col min="15324" max="15324" width="27.7109375" style="51" customWidth="1"/>
    <col min="15325" max="15327" width="8.140625" style="51" customWidth="1"/>
    <col min="15328" max="15328" width="8.7109375" style="51" customWidth="1"/>
    <col min="15329" max="15329" width="9" style="51" customWidth="1"/>
    <col min="15330" max="15344" width="8.140625" style="51" customWidth="1"/>
    <col min="15345" max="15384" width="0" style="51" hidden="1" customWidth="1"/>
    <col min="15385" max="15385" width="18.85546875" style="51" bestFit="1" customWidth="1"/>
    <col min="15386" max="15576" width="9.140625" style="51"/>
    <col min="15577" max="15577" width="16.7109375" style="51" customWidth="1"/>
    <col min="15578" max="15578" width="52.5703125" style="51" customWidth="1"/>
    <col min="15579" max="15579" width="12.28515625" style="51" customWidth="1"/>
    <col min="15580" max="15580" width="27.7109375" style="51" customWidth="1"/>
    <col min="15581" max="15583" width="8.140625" style="51" customWidth="1"/>
    <col min="15584" max="15584" width="8.7109375" style="51" customWidth="1"/>
    <col min="15585" max="15585" width="9" style="51" customWidth="1"/>
    <col min="15586" max="15600" width="8.140625" style="51" customWidth="1"/>
    <col min="15601" max="15640" width="0" style="51" hidden="1" customWidth="1"/>
    <col min="15641" max="15641" width="18.85546875" style="51" bestFit="1" customWidth="1"/>
    <col min="15642" max="15832" width="9.140625" style="51"/>
    <col min="15833" max="15833" width="16.7109375" style="51" customWidth="1"/>
    <col min="15834" max="15834" width="52.5703125" style="51" customWidth="1"/>
    <col min="15835" max="15835" width="12.28515625" style="51" customWidth="1"/>
    <col min="15836" max="15836" width="27.7109375" style="51" customWidth="1"/>
    <col min="15837" max="15839" width="8.140625" style="51" customWidth="1"/>
    <col min="15840" max="15840" width="8.7109375" style="51" customWidth="1"/>
    <col min="15841" max="15841" width="9" style="51" customWidth="1"/>
    <col min="15842" max="15856" width="8.140625" style="51" customWidth="1"/>
    <col min="15857" max="15896" width="0" style="51" hidden="1" customWidth="1"/>
    <col min="15897" max="15897" width="18.85546875" style="51" bestFit="1" customWidth="1"/>
    <col min="15898" max="16088" width="9.140625" style="51"/>
    <col min="16089" max="16089" width="16.7109375" style="51" customWidth="1"/>
    <col min="16090" max="16090" width="52.5703125" style="51" customWidth="1"/>
    <col min="16091" max="16091" width="12.28515625" style="51" customWidth="1"/>
    <col min="16092" max="16092" width="27.7109375" style="51" customWidth="1"/>
    <col min="16093" max="16095" width="8.140625" style="51" customWidth="1"/>
    <col min="16096" max="16096" width="8.7109375" style="51" customWidth="1"/>
    <col min="16097" max="16097" width="9" style="51" customWidth="1"/>
    <col min="16098" max="16112" width="8.140625" style="51" customWidth="1"/>
    <col min="16113" max="16152" width="0" style="51" hidden="1" customWidth="1"/>
    <col min="16153" max="16153" width="18.85546875" style="51" bestFit="1" customWidth="1"/>
    <col min="16154" max="16384" width="9.140625" style="51"/>
  </cols>
  <sheetData>
    <row r="1" spans="1:24" s="5" customFormat="1" ht="30.75" customHeight="1" x14ac:dyDescent="0.2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</row>
    <row r="2" spans="1:24" s="5" customFormat="1" ht="12" customHeight="1" x14ac:dyDescent="0.2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</row>
    <row r="3" spans="1:24" s="5" customFormat="1" ht="9.9499999999999993" customHeight="1" x14ac:dyDescent="0.25">
      <c r="C3" s="439"/>
      <c r="D3" s="439"/>
      <c r="E3" s="439"/>
      <c r="F3" s="439"/>
      <c r="G3" s="8"/>
    </row>
    <row r="4" spans="1:24" s="5" customFormat="1" ht="18" customHeight="1" x14ac:dyDescent="0.25">
      <c r="A4" s="9" t="str">
        <f>[4]Orçamento!C14</f>
        <v>SECRETARIA DE INFRAESTRUTURA E SERVIÇOS URBANOS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</row>
    <row r="5" spans="1:24" s="5" customFormat="1" ht="25.5" customHeight="1" thickBot="1" x14ac:dyDescent="0.3">
      <c r="C5" s="11"/>
      <c r="D5" s="12"/>
      <c r="E5" s="13"/>
      <c r="F5" s="14"/>
      <c r="G5" s="14"/>
    </row>
    <row r="6" spans="1:24" s="5" customFormat="1" ht="8.2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8"/>
    </row>
    <row r="7" spans="1:24" s="24" customFormat="1" ht="18" customHeight="1" x14ac:dyDescent="0.25">
      <c r="A7" s="19" t="s">
        <v>26</v>
      </c>
      <c r="B7" s="20" t="str">
        <f>[4]Orçamento!D16</f>
        <v>RECAPEAMENTO EM DIVERSAS VIAS DO MUNICÍPIO DE ITAPEVI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4" s="24" customFormat="1" ht="8.25" customHeight="1" x14ac:dyDescent="0.25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/>
    </row>
    <row r="9" spans="1:24" s="24" customFormat="1" ht="18" customHeight="1" x14ac:dyDescent="0.25">
      <c r="A9" s="27" t="str">
        <f>CONCATENATE([4]Orçamento!A18," ",[4]Orçamento!D18)</f>
        <v>Tipo de Intervenção:  Recapeamento</v>
      </c>
      <c r="B9" s="25"/>
      <c r="C9" s="25"/>
      <c r="D9" s="25"/>
      <c r="E9" s="28" t="str">
        <f>[4]Orçamento!F18</f>
        <v>Área de intervenção:</v>
      </c>
      <c r="F9" s="25"/>
      <c r="G9" s="25"/>
      <c r="H9" s="440" t="e">
        <f>#REF!</f>
        <v>#REF!</v>
      </c>
      <c r="I9" s="440"/>
      <c r="J9" s="2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s="24" customFormat="1" ht="8.25" customHeight="1" x14ac:dyDescent="0.25">
      <c r="A10" s="19"/>
      <c r="B10" s="25"/>
      <c r="C10" s="25"/>
      <c r="D10" s="25"/>
      <c r="E10" s="3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</row>
    <row r="11" spans="1:24" s="24" customFormat="1" ht="18" customHeight="1" x14ac:dyDescent="0.25">
      <c r="A11" s="27" t="s">
        <v>28</v>
      </c>
      <c r="B11" s="20" t="str">
        <f>ORÇAMENTO!D18</f>
        <v>RUA ALCIDES COTRIM, 177 - JARDIM SANTA RITA</v>
      </c>
      <c r="C11" s="20"/>
      <c r="D11" s="20"/>
      <c r="E11" s="31" t="str">
        <f>[4]Orçamento!F20</f>
        <v>Investimento:</v>
      </c>
      <c r="F11" s="32"/>
      <c r="G11" s="441" t="e">
        <f>D32</f>
        <v>#REF!</v>
      </c>
      <c r="H11" s="441"/>
      <c r="I11" s="441"/>
      <c r="J11" s="3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33"/>
    </row>
    <row r="12" spans="1:24" s="24" customFormat="1" ht="8.25" customHeight="1" x14ac:dyDescent="0.25">
      <c r="A12" s="19"/>
      <c r="B12" s="25"/>
      <c r="C12" s="25"/>
      <c r="D12" s="25"/>
      <c r="E12" s="3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/>
    </row>
    <row r="13" spans="1:24" s="24" customFormat="1" ht="18" customHeight="1" x14ac:dyDescent="0.25">
      <c r="A13" s="27" t="s">
        <v>59</v>
      </c>
      <c r="B13" s="77" t="s">
        <v>81</v>
      </c>
      <c r="C13" s="20"/>
      <c r="D13" s="25"/>
      <c r="E13" s="28" t="str">
        <f>[4]Orçamento!F22</f>
        <v>Valor:</v>
      </c>
      <c r="F13" s="20"/>
      <c r="G13" s="442" t="e">
        <f>G11/H9</f>
        <v>#REF!</v>
      </c>
      <c r="H13" s="442"/>
      <c r="I13" s="442"/>
      <c r="J13" s="32"/>
      <c r="K13" s="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</row>
    <row r="14" spans="1:24" s="5" customFormat="1" ht="6" customHeight="1" thickBot="1" x14ac:dyDescent="0.3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6"/>
      <c r="Q14" s="36"/>
      <c r="R14" s="37"/>
      <c r="S14" s="38"/>
      <c r="T14" s="39"/>
      <c r="U14" s="36"/>
      <c r="V14" s="36"/>
      <c r="W14" s="37"/>
      <c r="X14" s="40"/>
    </row>
    <row r="15" spans="1:24" s="42" customFormat="1" ht="18" customHeight="1" thickBot="1" x14ac:dyDescent="0.3">
      <c r="A15" s="443" t="s">
        <v>31</v>
      </c>
      <c r="B15" s="444" t="s">
        <v>60</v>
      </c>
      <c r="C15" s="41" t="s">
        <v>61</v>
      </c>
      <c r="D15" s="41" t="s">
        <v>62</v>
      </c>
      <c r="E15" s="438" t="s">
        <v>63</v>
      </c>
      <c r="F15" s="438"/>
      <c r="G15" s="438"/>
      <c r="H15" s="438"/>
      <c r="I15" s="438"/>
      <c r="J15" s="438" t="s">
        <v>64</v>
      </c>
      <c r="K15" s="438"/>
      <c r="L15" s="438"/>
      <c r="M15" s="438"/>
      <c r="N15" s="438"/>
      <c r="O15" s="438" t="s">
        <v>65</v>
      </c>
      <c r="P15" s="438"/>
      <c r="Q15" s="438"/>
      <c r="R15" s="438"/>
      <c r="S15" s="445"/>
      <c r="T15" s="437" t="s">
        <v>66</v>
      </c>
      <c r="U15" s="438"/>
      <c r="V15" s="438"/>
      <c r="W15" s="438"/>
      <c r="X15" s="438"/>
    </row>
    <row r="16" spans="1:24" s="42" customFormat="1" ht="18" customHeight="1" thickBot="1" x14ac:dyDescent="0.3">
      <c r="A16" s="443"/>
      <c r="B16" s="444"/>
      <c r="C16" s="43" t="s">
        <v>67</v>
      </c>
      <c r="D16" s="43" t="s">
        <v>68</v>
      </c>
      <c r="E16" s="44" t="s">
        <v>69</v>
      </c>
      <c r="F16" s="45" t="s">
        <v>70</v>
      </c>
      <c r="G16" s="45" t="s">
        <v>71</v>
      </c>
      <c r="H16" s="45" t="s">
        <v>72</v>
      </c>
      <c r="I16" s="46" t="s">
        <v>73</v>
      </c>
      <c r="J16" s="44" t="s">
        <v>69</v>
      </c>
      <c r="K16" s="45" t="s">
        <v>70</v>
      </c>
      <c r="L16" s="45" t="s">
        <v>71</v>
      </c>
      <c r="M16" s="45" t="s">
        <v>72</v>
      </c>
      <c r="N16" s="46" t="s">
        <v>73</v>
      </c>
      <c r="O16" s="44" t="s">
        <v>69</v>
      </c>
      <c r="P16" s="45" t="s">
        <v>70</v>
      </c>
      <c r="Q16" s="45" t="s">
        <v>71</v>
      </c>
      <c r="R16" s="45" t="s">
        <v>72</v>
      </c>
      <c r="S16" s="47" t="s">
        <v>73</v>
      </c>
      <c r="T16" s="48" t="s">
        <v>69</v>
      </c>
      <c r="U16" s="45" t="s">
        <v>70</v>
      </c>
      <c r="V16" s="45" t="s">
        <v>71</v>
      </c>
      <c r="W16" s="45" t="s">
        <v>72</v>
      </c>
      <c r="X16" s="46" t="s">
        <v>73</v>
      </c>
    </row>
    <row r="17" spans="1:25" ht="9.9499999999999993" customHeight="1" thickBot="1" x14ac:dyDescent="0.25">
      <c r="A17" s="49"/>
      <c r="B17" s="49"/>
      <c r="C17" s="49"/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25" s="57" customFormat="1" ht="34.5" customHeight="1" x14ac:dyDescent="0.25">
      <c r="A18" s="449">
        <f>[4]Orçamento!A25</f>
        <v>1</v>
      </c>
      <c r="B18" s="451" t="str">
        <f>[4]Orçamento!D25</f>
        <v>SERVIÇOS PRELIMINARES E FRESAGEM</v>
      </c>
      <c r="C18" s="453" t="e">
        <f>ORÇAMENTO!#REF!</f>
        <v>#REF!</v>
      </c>
      <c r="D18" s="435" t="e">
        <f>ORÇAMENTO!#REF!</f>
        <v>#REF!</v>
      </c>
      <c r="E18" s="52">
        <f>[4]Orçamento!L25</f>
        <v>0</v>
      </c>
      <c r="F18" s="53">
        <f>[4]Orçamento!M25</f>
        <v>6.1653313480804668E-2</v>
      </c>
      <c r="G18" s="53">
        <f>[4]Orçamento!N25</f>
        <v>6.1653313480804668E-2</v>
      </c>
      <c r="H18" s="53">
        <f>[4]Orçamento!O25</f>
        <v>0.12180471704407309</v>
      </c>
      <c r="I18" s="54">
        <f>[4]Orçamento!P25</f>
        <v>7.1707158927858755E-2</v>
      </c>
      <c r="J18" s="55">
        <f>[4]Orçamento!S25</f>
        <v>5.9683208664548543E-2</v>
      </c>
      <c r="K18" s="53">
        <f>[4]Orçamento!T25</f>
        <v>7.5354884893219842E-2</v>
      </c>
      <c r="L18" s="53">
        <f>[4]Orçamento!U25</f>
        <v>6.1272039036877064E-2</v>
      </c>
      <c r="M18" s="53">
        <f>[4]Orçamento!V25</f>
        <v>6.5351755037469567E-2</v>
      </c>
      <c r="N18" s="54">
        <f>[4]Orçamento!W25</f>
        <v>7.9153404376405084E-2</v>
      </c>
      <c r="O18" s="55">
        <f>[4]Orçamento!Z25</f>
        <v>8.0574916268229255E-2</v>
      </c>
      <c r="P18" s="53">
        <f>[4]Orçamento!AA25</f>
        <v>7.3201534424969447E-2</v>
      </c>
      <c r="Q18" s="53">
        <f>[4]Orçamento!AB25</f>
        <v>4.5243928798924721E-2</v>
      </c>
      <c r="R18" s="53">
        <f>[4]Orçamento!AC25</f>
        <v>4.9458596001747394E-2</v>
      </c>
      <c r="S18" s="54">
        <f>[4]Orçamento!AD25</f>
        <v>4.694361478203396E-2</v>
      </c>
      <c r="T18" s="55">
        <f>[4]Orçamento!AG25</f>
        <v>4.694361478203396E-2</v>
      </c>
      <c r="U18" s="53">
        <f>[4]Orçamento!AH25</f>
        <v>0</v>
      </c>
      <c r="V18" s="53">
        <f>[4]Orçamento!AI25</f>
        <v>0</v>
      </c>
      <c r="W18" s="53">
        <f>[4]Orçamento!AJ25</f>
        <v>0</v>
      </c>
      <c r="X18" s="54">
        <f>[4]Orçamento!AK25</f>
        <v>0</v>
      </c>
      <c r="Y18" s="56">
        <f t="shared" ref="Y18:Y27" si="0">SUM(E18:X18)</f>
        <v>1</v>
      </c>
    </row>
    <row r="19" spans="1:25" s="57" customFormat="1" ht="34.5" customHeight="1" x14ac:dyDescent="0.25">
      <c r="A19" s="450"/>
      <c r="B19" s="452"/>
      <c r="C19" s="454"/>
      <c r="D19" s="455"/>
      <c r="E19" s="446" t="e">
        <f>ROUND(SUMPRODUCT(E18,$D18)+SUMPRODUCT(F18,$D18)+SUMPRODUCT(G18,$D18)+SUMPRODUCT(H18,$D18)+SUMPRODUCT(I18,$D18),2)</f>
        <v>#REF!</v>
      </c>
      <c r="F19" s="447"/>
      <c r="G19" s="447"/>
      <c r="H19" s="447"/>
      <c r="I19" s="448"/>
      <c r="J19" s="446" t="e">
        <f>SUMPRODUCT(J18,$D18)+SUMPRODUCT(K18,$D18)+SUMPRODUCT(L18,$D18)+SUMPRODUCT(M18,$D18)+SUMPRODUCT(N18,$D18)</f>
        <v>#REF!</v>
      </c>
      <c r="K19" s="447"/>
      <c r="L19" s="447"/>
      <c r="M19" s="447"/>
      <c r="N19" s="448"/>
      <c r="O19" s="446" t="e">
        <f>ROUND(SUMPRODUCT(O18,$D18)+SUMPRODUCT(P18,$D18)+SUMPRODUCT(Q18,$D18)+SUMPRODUCT(R18,$D18)+SUMPRODUCT(S18,$D18),2)</f>
        <v>#REF!</v>
      </c>
      <c r="P19" s="447"/>
      <c r="Q19" s="447"/>
      <c r="R19" s="447"/>
      <c r="S19" s="448"/>
      <c r="T19" s="446" t="e">
        <f>ROUND(SUMPRODUCT(T18,$D18)+SUMPRODUCT(U18,$D18)+SUMPRODUCT(V18,$D18)+SUMPRODUCT(W18,$D18)+SUMPRODUCT(X18,$D18),2)+0.01</f>
        <v>#REF!</v>
      </c>
      <c r="U19" s="447"/>
      <c r="V19" s="447"/>
      <c r="W19" s="447"/>
      <c r="X19" s="448"/>
      <c r="Y19" s="2" t="e">
        <f t="shared" si="0"/>
        <v>#REF!</v>
      </c>
    </row>
    <row r="20" spans="1:25" s="57" customFormat="1" ht="34.5" customHeight="1" x14ac:dyDescent="0.25">
      <c r="A20" s="450">
        <f>[4]Orçamento!A32</f>
        <v>2</v>
      </c>
      <c r="B20" s="452" t="str">
        <f>[4]Orçamento!D32</f>
        <v>RECAPEAMENTO</v>
      </c>
      <c r="C20" s="464" t="e">
        <f>ORÇAMENTO!#REF!</f>
        <v>#REF!</v>
      </c>
      <c r="D20" s="465" t="e">
        <f>ORÇAMENTO!#REF!</f>
        <v>#REF!</v>
      </c>
      <c r="E20" s="58">
        <f>[4]Orçamento!L32</f>
        <v>0</v>
      </c>
      <c r="F20" s="59">
        <f>[4]Orçamento!M32</f>
        <v>0</v>
      </c>
      <c r="G20" s="59">
        <f>[4]Orçamento!N32</f>
        <v>6.6276452810033054E-2</v>
      </c>
      <c r="H20" s="59">
        <f>[4]Orçamento!O32</f>
        <v>6.6276452810033054E-2</v>
      </c>
      <c r="I20" s="60">
        <f>[4]Orçamento!P32</f>
        <v>9.3755201006708963E-2</v>
      </c>
      <c r="J20" s="61">
        <f>[4]Orçamento!S32</f>
        <v>6.415861758733947E-2</v>
      </c>
      <c r="K20" s="59">
        <f>[4]Orçamento!T32</f>
        <v>6.415861758733947E-2</v>
      </c>
      <c r="L20" s="59">
        <f>[4]Orçamento!U32</f>
        <v>6.5866588096135617E-2</v>
      </c>
      <c r="M20" s="59">
        <f>[4]Orçamento!V32</f>
        <v>6.5866588096135617E-2</v>
      </c>
      <c r="N20" s="60">
        <f>[4]Orçamento!W32</f>
        <v>7.0252225943090746E-2</v>
      </c>
      <c r="O20" s="61">
        <f>[4]Orçamento!Z32</f>
        <v>8.5088806646857404E-2</v>
      </c>
      <c r="P20" s="59">
        <f>[4]Orçamento!AA32</f>
        <v>8.6616912120810879E-2</v>
      </c>
      <c r="Q20" s="59">
        <f>[4]Orçamento!AB32</f>
        <v>6.8952179482899362E-2</v>
      </c>
      <c r="R20" s="59">
        <f>[4]Orçamento!AC32</f>
        <v>4.863659295320804E-2</v>
      </c>
      <c r="S20" s="60">
        <f>[4]Orçamento!AD32</f>
        <v>5.3167301461921668E-2</v>
      </c>
      <c r="T20" s="61">
        <f>[4]Orçamento!AG32</f>
        <v>5.0463731698743367E-2</v>
      </c>
      <c r="U20" s="59">
        <f>[4]Orçamento!AH32</f>
        <v>5.0463731698743367E-2</v>
      </c>
      <c r="V20" s="59">
        <f>[4]Orçamento!AI32</f>
        <v>0</v>
      </c>
      <c r="W20" s="59">
        <f>[4]Orçamento!AJ32</f>
        <v>0</v>
      </c>
      <c r="X20" s="60">
        <f>[4]Orçamento!AK32</f>
        <v>0</v>
      </c>
      <c r="Y20" s="56">
        <f t="shared" si="0"/>
        <v>1</v>
      </c>
    </row>
    <row r="21" spans="1:25" s="57" customFormat="1" ht="34.5" customHeight="1" x14ac:dyDescent="0.25">
      <c r="A21" s="450"/>
      <c r="B21" s="452"/>
      <c r="C21" s="454"/>
      <c r="D21" s="455"/>
      <c r="E21" s="446" t="e">
        <f>ROUND(SUMPRODUCT(E20,$D20)+SUMPRODUCT(F20,$D20)+SUMPRODUCT(G20,$D20)+SUMPRODUCT(H20,$D20)+SUMPRODUCT(I20,$D20),2)</f>
        <v>#REF!</v>
      </c>
      <c r="F21" s="447"/>
      <c r="G21" s="447"/>
      <c r="H21" s="447"/>
      <c r="I21" s="448"/>
      <c r="J21" s="446" t="e">
        <f>ROUND(SUMPRODUCT(J20,$D20)+SUMPRODUCT(K20,$D20)+SUMPRODUCT(L20,$D20)+SUMPRODUCT(M20,$D20)+SUMPRODUCT(N20,$D20),2)</f>
        <v>#REF!</v>
      </c>
      <c r="K21" s="447"/>
      <c r="L21" s="447"/>
      <c r="M21" s="447"/>
      <c r="N21" s="448"/>
      <c r="O21" s="446" t="e">
        <f>ROUND(SUMPRODUCT(O20,$D20)+SUMPRODUCT(P20,$D20)+SUMPRODUCT(Q20,$D20)+SUMPRODUCT(R20,$D20)+SUMPRODUCT(S20,$D20),2)</f>
        <v>#REF!</v>
      </c>
      <c r="P21" s="447"/>
      <c r="Q21" s="447"/>
      <c r="R21" s="447"/>
      <c r="S21" s="448"/>
      <c r="T21" s="446" t="e">
        <f>ROUND(SUMPRODUCT(T20,$D20)+SUMPRODUCT(U20,$D20)+SUMPRODUCT(V20,$D20)+SUMPRODUCT(W20,$D20)+SUMPRODUCT(X20,$D20),2)+0.01</f>
        <v>#REF!</v>
      </c>
      <c r="U21" s="447"/>
      <c r="V21" s="447"/>
      <c r="W21" s="447"/>
      <c r="X21" s="448"/>
      <c r="Y21" s="2" t="e">
        <f t="shared" si="0"/>
        <v>#REF!</v>
      </c>
    </row>
    <row r="22" spans="1:25" s="57" customFormat="1" ht="34.5" customHeight="1" x14ac:dyDescent="0.25">
      <c r="A22" s="450">
        <f>[4]Orçamento!A38</f>
        <v>3</v>
      </c>
      <c r="B22" s="452" t="str">
        <f>[4]Orçamento!D38</f>
        <v>SINALIZAÇÃO E COMPONENTES</v>
      </c>
      <c r="C22" s="464" t="e">
        <f>ORÇAMENTO!#REF!</f>
        <v>#REF!</v>
      </c>
      <c r="D22" s="465" t="e">
        <f>ORÇAMENTO!#REF!</f>
        <v>#REF!</v>
      </c>
      <c r="E22" s="58">
        <f>[4]Orçamento!L38</f>
        <v>2.4257949976641727E-2</v>
      </c>
      <c r="F22" s="59">
        <f>[4]Orçamento!M38</f>
        <v>2.6067262315048322E-2</v>
      </c>
      <c r="G22" s="59">
        <f>[4]Orçamento!N38</f>
        <v>3.1594938398537423E-3</v>
      </c>
      <c r="H22" s="59">
        <f>[4]Orçamento!O38</f>
        <v>3.6327976367599213E-2</v>
      </c>
      <c r="I22" s="60">
        <f>[4]Orçamento!P38</f>
        <v>6.2151467324389864E-2</v>
      </c>
      <c r="J22" s="61">
        <f>[4]Orçamento!S38</f>
        <v>7.5824461353684897E-2</v>
      </c>
      <c r="K22" s="59">
        <f>[4]Orçamento!T38</f>
        <v>7.4370904898099291E-2</v>
      </c>
      <c r="L22" s="59">
        <f>[4]Orçamento!U38</f>
        <v>6.0191478713082364E-2</v>
      </c>
      <c r="M22" s="59">
        <f>[4]Orçamento!V38</f>
        <v>6.3772082600509303E-2</v>
      </c>
      <c r="N22" s="60">
        <f>[4]Orçamento!W38</f>
        <v>6.1914854934657211E-2</v>
      </c>
      <c r="O22" s="61">
        <f>[4]Orçamento!Z38</f>
        <v>6.4107665494570865E-2</v>
      </c>
      <c r="P22" s="59">
        <f>[4]Orçamento!AA38</f>
        <v>7.5969150144873737E-2</v>
      </c>
      <c r="Q22" s="59">
        <f>[4]Orçamento!AB38</f>
        <v>8.0319631500013144E-2</v>
      </c>
      <c r="R22" s="59">
        <f>[4]Orçamento!AC38</f>
        <v>7.2223712772476023E-2</v>
      </c>
      <c r="S22" s="60">
        <f>[4]Orçamento!AD38</f>
        <v>5.4549418026858608E-2</v>
      </c>
      <c r="T22" s="61">
        <f>[4]Orçamento!AG38</f>
        <v>4.7777038362343253E-2</v>
      </c>
      <c r="U22" s="59">
        <f>[4]Orçamento!AH38</f>
        <v>4.8156415961857067E-2</v>
      </c>
      <c r="V22" s="59">
        <f>[4]Orçamento!AI38</f>
        <v>4.6984498328005588E-2</v>
      </c>
      <c r="W22" s="59">
        <f>[4]Orçamento!AJ38</f>
        <v>2.1874537085435866E-2</v>
      </c>
      <c r="X22" s="60">
        <f>[4]Orçamento!AK38</f>
        <v>0</v>
      </c>
      <c r="Y22" s="56">
        <f t="shared" si="0"/>
        <v>1.0000000000000002</v>
      </c>
    </row>
    <row r="23" spans="1:25" s="57" customFormat="1" ht="34.5" customHeight="1" x14ac:dyDescent="0.25">
      <c r="A23" s="450"/>
      <c r="B23" s="452"/>
      <c r="C23" s="454"/>
      <c r="D23" s="455"/>
      <c r="E23" s="446" t="e">
        <f>ROUND(SUMPRODUCT(E22,$D22)+SUMPRODUCT(F22,$D22)+SUMPRODUCT(G22,$D22)+SUMPRODUCT(H22,$D22)+SUMPRODUCT(I22,$D22),2)</f>
        <v>#REF!</v>
      </c>
      <c r="F23" s="447"/>
      <c r="G23" s="447"/>
      <c r="H23" s="447"/>
      <c r="I23" s="448"/>
      <c r="J23" s="446" t="e">
        <f>ROUND(SUMPRODUCT(J22,$D22)+SUMPRODUCT(K22,$D22)+SUMPRODUCT(L22,$D22)+SUMPRODUCT(M22,$D22)+SUMPRODUCT(N22,$D22),2)-0.01</f>
        <v>#REF!</v>
      </c>
      <c r="K23" s="447"/>
      <c r="L23" s="447"/>
      <c r="M23" s="447"/>
      <c r="N23" s="448"/>
      <c r="O23" s="446" t="e">
        <f>ROUND(SUMPRODUCT(O22,$D22)+SUMPRODUCT(P22,$D22)+SUMPRODUCT(Q22,$D22)+SUMPRODUCT(R22,$D22)+SUMPRODUCT(S22,$D22),2)</f>
        <v>#REF!</v>
      </c>
      <c r="P23" s="447"/>
      <c r="Q23" s="447"/>
      <c r="R23" s="447"/>
      <c r="S23" s="448"/>
      <c r="T23" s="446" t="e">
        <f>ROUND(SUMPRODUCT(T22,$D22)+SUMPRODUCT(U22,$D22)+SUMPRODUCT(V22,$D22)+SUMPRODUCT(W22,$D22)+SUMPRODUCT(X22,$D22),2)+0.01</f>
        <v>#REF!</v>
      </c>
      <c r="U23" s="447"/>
      <c r="V23" s="447"/>
      <c r="W23" s="447"/>
      <c r="X23" s="448"/>
      <c r="Y23" s="2" t="e">
        <f t="shared" si="0"/>
        <v>#REF!</v>
      </c>
    </row>
    <row r="24" spans="1:25" s="57" customFormat="1" ht="34.5" customHeight="1" x14ac:dyDescent="0.25">
      <c r="A24" s="450">
        <f>[4]Orçamento!A63</f>
        <v>4</v>
      </c>
      <c r="B24" s="452" t="str">
        <f>[4]Orçamento!D63</f>
        <v>CONTROLE TECNOLÓGICO</v>
      </c>
      <c r="C24" s="458" t="e">
        <f>ORÇAMENTO!#REF!</f>
        <v>#REF!</v>
      </c>
      <c r="D24" s="436" t="e">
        <f>ORÇAMENTO!#REF!</f>
        <v>#REF!</v>
      </c>
      <c r="E24" s="58">
        <f>[4]Orçamento!L63</f>
        <v>0</v>
      </c>
      <c r="F24" s="59">
        <f>[4]Orçamento!M63</f>
        <v>0</v>
      </c>
      <c r="G24" s="59">
        <f>[4]Orçamento!N63</f>
        <v>6.6276452810033068E-2</v>
      </c>
      <c r="H24" s="59">
        <f>[4]Orçamento!O63</f>
        <v>6.6276452810033068E-2</v>
      </c>
      <c r="I24" s="60">
        <f>[4]Orçamento!P63</f>
        <v>9.3755201006708963E-2</v>
      </c>
      <c r="J24" s="61">
        <f>[4]Orçamento!S63</f>
        <v>6.415861758733947E-2</v>
      </c>
      <c r="K24" s="59">
        <f>[4]Orçamento!T63</f>
        <v>6.415861758733947E-2</v>
      </c>
      <c r="L24" s="59">
        <f>[4]Orçamento!U63</f>
        <v>6.5866588096135617E-2</v>
      </c>
      <c r="M24" s="59">
        <f>[4]Orçamento!V63</f>
        <v>6.5866588096135617E-2</v>
      </c>
      <c r="N24" s="60">
        <f>[4]Orçamento!W63</f>
        <v>7.0252225943090746E-2</v>
      </c>
      <c r="O24" s="61">
        <f>[4]Orçamento!Z63</f>
        <v>8.5088806646857418E-2</v>
      </c>
      <c r="P24" s="59">
        <f>[4]Orçamento!AA63</f>
        <v>8.6616912120810866E-2</v>
      </c>
      <c r="Q24" s="59">
        <f>[4]Orçamento!AB63</f>
        <v>6.8952179482899362E-2</v>
      </c>
      <c r="R24" s="59">
        <f>[4]Orçamento!AC63</f>
        <v>4.8636592953208047E-2</v>
      </c>
      <c r="S24" s="60">
        <f>[4]Orçamento!AD63</f>
        <v>5.3167301461921668E-2</v>
      </c>
      <c r="T24" s="61">
        <f>[4]Orçamento!AG63</f>
        <v>5.0463731698743373E-2</v>
      </c>
      <c r="U24" s="59">
        <f>[4]Orçamento!AH63</f>
        <v>5.0463731698743373E-2</v>
      </c>
      <c r="V24" s="59">
        <f>[4]Orçamento!AI63</f>
        <v>0</v>
      </c>
      <c r="W24" s="59">
        <f>[4]Orçamento!AJ63</f>
        <v>0</v>
      </c>
      <c r="X24" s="60">
        <f>[4]Orçamento!AK63</f>
        <v>0</v>
      </c>
      <c r="Y24" s="56">
        <f t="shared" si="0"/>
        <v>1</v>
      </c>
    </row>
    <row r="25" spans="1:25" s="57" customFormat="1" ht="34.5" customHeight="1" thickBot="1" x14ac:dyDescent="0.3">
      <c r="A25" s="456"/>
      <c r="B25" s="457"/>
      <c r="C25" s="459"/>
      <c r="D25" s="460"/>
      <c r="E25" s="461" t="e">
        <f>ROUND(SUMPRODUCT(E24,$D24)+SUMPRODUCT(F24,$D24)+SUMPRODUCT(G24,$D24)+SUMPRODUCT(H24,$D24)+SUMPRODUCT(I24,$D24),2)-0.01</f>
        <v>#REF!</v>
      </c>
      <c r="F25" s="462"/>
      <c r="G25" s="462"/>
      <c r="H25" s="462"/>
      <c r="I25" s="463"/>
      <c r="J25" s="461" t="e">
        <f>ROUND(SUMPRODUCT(J24,$D24)+SUMPRODUCT(K24,$D24)+SUMPRODUCT(L24,$D24)+SUMPRODUCT(M24,$D24)+SUMPRODUCT(N24,$D24),2)+0.01</f>
        <v>#REF!</v>
      </c>
      <c r="K25" s="462"/>
      <c r="L25" s="462"/>
      <c r="M25" s="462"/>
      <c r="N25" s="463"/>
      <c r="O25" s="461" t="e">
        <f>ROUND(SUMPRODUCT(O24,$D24)+SUMPRODUCT(P24,$D24)+SUMPRODUCT(Q24,$D24)+SUMPRODUCT(R24,$D24)+SUMPRODUCT(S24,$D24),2)</f>
        <v>#REF!</v>
      </c>
      <c r="P25" s="462"/>
      <c r="Q25" s="462"/>
      <c r="R25" s="462"/>
      <c r="S25" s="463"/>
      <c r="T25" s="461" t="e">
        <f>ROUND(SUMPRODUCT(T24,$D24)+SUMPRODUCT(U24,$D24)+SUMPRODUCT(V24,$D24)+SUMPRODUCT(W24,$D24)+SUMPRODUCT(X24,$D24),2)</f>
        <v>#REF!</v>
      </c>
      <c r="U25" s="462"/>
      <c r="V25" s="462"/>
      <c r="W25" s="462"/>
      <c r="X25" s="463"/>
      <c r="Y25" s="2" t="e">
        <f t="shared" si="0"/>
        <v>#REF!</v>
      </c>
    </row>
    <row r="26" spans="1:25" s="57" customFormat="1" ht="34.5" customHeight="1" x14ac:dyDescent="0.25">
      <c r="A26" s="450">
        <v>5</v>
      </c>
      <c r="B26" s="452" t="e">
        <f>ORÇAMENTO!#REF!</f>
        <v>#REF!</v>
      </c>
      <c r="C26" s="458" t="e">
        <f>ORÇAMENTO!#REF!</f>
        <v>#REF!</v>
      </c>
      <c r="D26" s="436" t="e">
        <f>ORÇAMENTO!#REF!</f>
        <v>#REF!</v>
      </c>
      <c r="E26" s="58">
        <v>0</v>
      </c>
      <c r="F26" s="59">
        <v>0</v>
      </c>
      <c r="G26" s="59">
        <f>[4]Orçamento!N65</f>
        <v>6.6276452810033068E-2</v>
      </c>
      <c r="H26" s="59">
        <f>[4]Orçamento!O65</f>
        <v>6.6276452810033068E-2</v>
      </c>
      <c r="I26" s="60">
        <f>[4]Orçamento!P65</f>
        <v>9.3755201006708963E-2</v>
      </c>
      <c r="J26" s="61">
        <f>[4]Orçamento!S65</f>
        <v>6.415861758733947E-2</v>
      </c>
      <c r="K26" s="59">
        <f>[4]Orçamento!T65</f>
        <v>6.415861758733947E-2</v>
      </c>
      <c r="L26" s="59">
        <f>[4]Orçamento!U65</f>
        <v>6.5866588096135617E-2</v>
      </c>
      <c r="M26" s="59">
        <f>[4]Orçamento!V65</f>
        <v>6.5866588096135617E-2</v>
      </c>
      <c r="N26" s="60">
        <f>[4]Orçamento!W65</f>
        <v>7.0252225943090746E-2</v>
      </c>
      <c r="O26" s="61">
        <f>[4]Orçamento!Z65</f>
        <v>8.5088806646857404E-2</v>
      </c>
      <c r="P26" s="59">
        <f>[4]Orçamento!AA65</f>
        <v>8.6616912120810866E-2</v>
      </c>
      <c r="Q26" s="59">
        <f>[4]Orçamento!AB65</f>
        <v>6.8952179482899362E-2</v>
      </c>
      <c r="R26" s="59">
        <f>[4]Orçamento!AC65</f>
        <v>4.863659295320804E-2</v>
      </c>
      <c r="S26" s="60">
        <f>[4]Orçamento!AD65</f>
        <v>5.3167301461921668E-2</v>
      </c>
      <c r="T26" s="61">
        <f>[4]Orçamento!AG65</f>
        <v>5.0463731698743373E-2</v>
      </c>
      <c r="U26" s="59">
        <f>[4]Orçamento!AH65</f>
        <v>5.0463731698743373E-2</v>
      </c>
      <c r="V26" s="59">
        <v>0</v>
      </c>
      <c r="W26" s="59">
        <v>0</v>
      </c>
      <c r="X26" s="60">
        <v>0</v>
      </c>
      <c r="Y26" s="56">
        <f t="shared" si="0"/>
        <v>1</v>
      </c>
    </row>
    <row r="27" spans="1:25" s="57" customFormat="1" ht="34.5" customHeight="1" thickBot="1" x14ac:dyDescent="0.3">
      <c r="A27" s="456"/>
      <c r="B27" s="457"/>
      <c r="C27" s="459"/>
      <c r="D27" s="460"/>
      <c r="E27" s="461" t="e">
        <f>ROUND(SUMPRODUCT(E26,$D26)+SUMPRODUCT(F26,$D26)+SUMPRODUCT(G26,$D26)+SUMPRODUCT(H26,$D26)+SUMPRODUCT(I26,$D26),2)-0.01</f>
        <v>#REF!</v>
      </c>
      <c r="F27" s="462"/>
      <c r="G27" s="462"/>
      <c r="H27" s="462"/>
      <c r="I27" s="463"/>
      <c r="J27" s="461" t="e">
        <f>ROUND(SUMPRODUCT(J26,$D26)+SUMPRODUCT(K26,$D26)+SUMPRODUCT(L26,$D26)+SUMPRODUCT(M26,$D26)+SUMPRODUCT(N26,$D26),2)+0.01</f>
        <v>#REF!</v>
      </c>
      <c r="K27" s="462"/>
      <c r="L27" s="462"/>
      <c r="M27" s="462"/>
      <c r="N27" s="463"/>
      <c r="O27" s="461" t="e">
        <f>ROUND(SUMPRODUCT(O26,$D26)+SUMPRODUCT(P26,$D26)+SUMPRODUCT(Q26,$D26)+SUMPRODUCT(R26,$D26)+SUMPRODUCT(S26,$D26),2)</f>
        <v>#REF!</v>
      </c>
      <c r="P27" s="462"/>
      <c r="Q27" s="462"/>
      <c r="R27" s="462"/>
      <c r="S27" s="463"/>
      <c r="T27" s="461" t="e">
        <f>ROUND(SUMPRODUCT(T26,$D26)+SUMPRODUCT(U26,$D26)+SUMPRODUCT(V26,$D26)+SUMPRODUCT(W26,$D26)+SUMPRODUCT(X26,$D26),2)</f>
        <v>#REF!</v>
      </c>
      <c r="U27" s="462"/>
      <c r="V27" s="462"/>
      <c r="W27" s="462"/>
      <c r="X27" s="463"/>
      <c r="Y27" s="2" t="e">
        <f t="shared" si="0"/>
        <v>#REF!</v>
      </c>
    </row>
    <row r="28" spans="1:25" ht="8.25" customHeight="1" thickBot="1" x14ac:dyDescent="0.3">
      <c r="A28" s="62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1:25" ht="12" customHeight="1" thickBot="1" x14ac:dyDescent="0.25">
      <c r="A29" s="473"/>
      <c r="B29" s="474" t="s">
        <v>74</v>
      </c>
      <c r="C29" s="475" t="e">
        <f>SUM(C18:C27)</f>
        <v>#REF!</v>
      </c>
      <c r="D29" s="466" t="e">
        <f>SUM(D18:D27)</f>
        <v>#REF!</v>
      </c>
      <c r="E29" s="467" t="e">
        <f>E19+E21+E23+E25+E27</f>
        <v>#REF!</v>
      </c>
      <c r="F29" s="467"/>
      <c r="G29" s="467"/>
      <c r="H29" s="467"/>
      <c r="I29" s="467"/>
      <c r="J29" s="467" t="e">
        <f>J19+J21+J23+J25+J27</f>
        <v>#REF!</v>
      </c>
      <c r="K29" s="467"/>
      <c r="L29" s="467"/>
      <c r="M29" s="467"/>
      <c r="N29" s="467"/>
      <c r="O29" s="467" t="e">
        <f>O19+O21+O23+O25+O27</f>
        <v>#REF!</v>
      </c>
      <c r="P29" s="467"/>
      <c r="Q29" s="467"/>
      <c r="R29" s="467"/>
      <c r="S29" s="467"/>
      <c r="T29" s="467" t="e">
        <f>T19+T21+T23+T25+T27</f>
        <v>#REF!</v>
      </c>
      <c r="U29" s="467"/>
      <c r="V29" s="467"/>
      <c r="W29" s="467"/>
      <c r="X29" s="467"/>
      <c r="Y29" s="65"/>
    </row>
    <row r="30" spans="1:25" ht="12" customHeight="1" thickBot="1" x14ac:dyDescent="0.25">
      <c r="A30" s="473"/>
      <c r="B30" s="474"/>
      <c r="C30" s="475"/>
      <c r="D30" s="466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  <c r="U30" s="467"/>
      <c r="V30" s="467"/>
      <c r="W30" s="467"/>
      <c r="X30" s="467"/>
      <c r="Y30" s="65"/>
    </row>
    <row r="31" spans="1:25" ht="12" customHeight="1" thickBot="1" x14ac:dyDescent="0.25">
      <c r="A31" s="473"/>
      <c r="B31" s="474"/>
      <c r="C31" s="475"/>
      <c r="D31" s="466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</row>
    <row r="32" spans="1:25" ht="15.95" customHeight="1" thickBot="1" x14ac:dyDescent="0.25">
      <c r="A32" s="468"/>
      <c r="B32" s="469" t="s">
        <v>75</v>
      </c>
      <c r="C32" s="470" t="e">
        <f>C29</f>
        <v>#REF!</v>
      </c>
      <c r="D32" s="471" t="e">
        <f>D29*1.2338</f>
        <v>#REF!</v>
      </c>
      <c r="E32" s="472" t="e">
        <f>E29</f>
        <v>#REF!</v>
      </c>
      <c r="F32" s="472"/>
      <c r="G32" s="472"/>
      <c r="H32" s="472"/>
      <c r="I32" s="472"/>
      <c r="J32" s="478" t="e">
        <f>J29+E32</f>
        <v>#REF!</v>
      </c>
      <c r="K32" s="478"/>
      <c r="L32" s="478"/>
      <c r="M32" s="478"/>
      <c r="N32" s="478"/>
      <c r="O32" s="478" t="e">
        <f>O29+J32</f>
        <v>#REF!</v>
      </c>
      <c r="P32" s="478"/>
      <c r="Q32" s="478"/>
      <c r="R32" s="478"/>
      <c r="S32" s="478"/>
      <c r="T32" s="478" t="e">
        <f>D29</f>
        <v>#REF!</v>
      </c>
      <c r="U32" s="478"/>
      <c r="V32" s="478"/>
      <c r="W32" s="478"/>
      <c r="X32" s="478"/>
    </row>
    <row r="33" spans="1:24" ht="15.95" customHeight="1" thickBot="1" x14ac:dyDescent="0.25">
      <c r="A33" s="468"/>
      <c r="B33" s="469"/>
      <c r="C33" s="470"/>
      <c r="D33" s="471"/>
      <c r="E33" s="472"/>
      <c r="F33" s="472"/>
      <c r="G33" s="472"/>
      <c r="H33" s="472"/>
      <c r="I33" s="472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</row>
    <row r="34" spans="1:24" ht="15.95" customHeight="1" thickBot="1" x14ac:dyDescent="0.25">
      <c r="A34" s="468"/>
      <c r="B34" s="469"/>
      <c r="C34" s="470"/>
      <c r="D34" s="471"/>
      <c r="E34" s="472"/>
      <c r="F34" s="472"/>
      <c r="G34" s="472"/>
      <c r="H34" s="472"/>
      <c r="I34" s="472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</row>
    <row r="35" spans="1:24" ht="15" x14ac:dyDescent="0.2">
      <c r="A35" s="66"/>
      <c r="B35" s="66"/>
      <c r="C35" s="66"/>
      <c r="D35" s="66"/>
      <c r="E35" s="66"/>
      <c r="F35" s="66"/>
      <c r="G35" s="66"/>
      <c r="H35" s="66"/>
      <c r="I35" s="66"/>
    </row>
    <row r="36" spans="1:24" ht="15" x14ac:dyDescent="0.2">
      <c r="A36" s="78">
        <f>RESUMO!D22</f>
        <v>0</v>
      </c>
      <c r="B36" s="66"/>
      <c r="C36" s="66"/>
      <c r="D36" s="66"/>
      <c r="E36" s="66"/>
      <c r="F36" s="66"/>
      <c r="G36" s="66"/>
      <c r="H36" s="66"/>
      <c r="I36" s="66"/>
    </row>
    <row r="37" spans="1:24" ht="12.75" customHeight="1" x14ac:dyDescent="0.2">
      <c r="D37" s="51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476"/>
      <c r="U37" s="476"/>
      <c r="V37" s="476"/>
      <c r="W37" s="476"/>
      <c r="X37" s="476"/>
    </row>
    <row r="38" spans="1:24" x14ac:dyDescent="0.2">
      <c r="D38" s="51"/>
      <c r="K38" s="51"/>
      <c r="L38" s="51"/>
      <c r="N38" s="51"/>
    </row>
    <row r="39" spans="1:24" x14ac:dyDescent="0.2">
      <c r="D39" s="51"/>
      <c r="K39" s="51"/>
      <c r="L39" s="51"/>
      <c r="N39" s="51"/>
    </row>
    <row r="40" spans="1:24" ht="15" x14ac:dyDescent="0.2">
      <c r="A40" s="66"/>
      <c r="B40" s="66"/>
      <c r="C40" s="66"/>
      <c r="D40" s="66"/>
      <c r="E40" s="66"/>
      <c r="F40" s="66"/>
      <c r="G40" s="66"/>
      <c r="H40" s="66"/>
      <c r="I40" s="66"/>
    </row>
    <row r="41" spans="1:24" ht="18" customHeight="1" x14ac:dyDescent="0.25">
      <c r="B41" s="69" t="str">
        <f>[4]Orçamento!D73</f>
        <v>___________________________________________</v>
      </c>
      <c r="D41" s="70" t="str">
        <f>[4]Orçamento!E73</f>
        <v>___________________________________________</v>
      </c>
      <c r="E41" s="70"/>
      <c r="F41" s="71"/>
      <c r="G41" s="71"/>
      <c r="H41" s="71"/>
      <c r="I41" s="71"/>
    </row>
    <row r="42" spans="1:24" ht="18" customHeight="1" x14ac:dyDescent="0.25">
      <c r="B42" s="1" t="s">
        <v>79</v>
      </c>
      <c r="D42" s="477" t="s">
        <v>77</v>
      </c>
      <c r="E42" s="477"/>
      <c r="F42" s="477"/>
      <c r="G42" s="71"/>
      <c r="H42" s="71"/>
      <c r="I42" s="71"/>
    </row>
    <row r="43" spans="1:24" ht="18" x14ac:dyDescent="0.25">
      <c r="B43" s="73" t="str">
        <f>[4]Orçamento!D75</f>
        <v>Secretário de Infraestrutura e Serviços Urbanos</v>
      </c>
      <c r="C43" s="74"/>
      <c r="D43" s="479" t="s">
        <v>53</v>
      </c>
      <c r="E43" s="479"/>
      <c r="F43" s="479"/>
      <c r="G43" s="71"/>
    </row>
    <row r="44" spans="1:24" x14ac:dyDescent="0.2">
      <c r="D44" s="479" t="s">
        <v>78</v>
      </c>
      <c r="E44" s="479"/>
      <c r="F44" s="479"/>
    </row>
    <row r="45" spans="1:24" x14ac:dyDescent="0.2">
      <c r="D45" s="479" t="s">
        <v>80</v>
      </c>
      <c r="E45" s="479"/>
      <c r="F45" s="479"/>
    </row>
    <row r="52" spans="5:25" ht="15" x14ac:dyDescent="0.25"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X52" s="76"/>
      <c r="Y52" s="76"/>
    </row>
    <row r="53" spans="5:25" ht="15" x14ac:dyDescent="0.25"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X53" s="76"/>
      <c r="Y53" s="76"/>
    </row>
  </sheetData>
  <mergeCells count="74">
    <mergeCell ref="D43:F43"/>
    <mergeCell ref="D44:F44"/>
    <mergeCell ref="D45:F45"/>
    <mergeCell ref="E37:I37"/>
    <mergeCell ref="J37:N37"/>
    <mergeCell ref="O37:S37"/>
    <mergeCell ref="T37:X37"/>
    <mergeCell ref="D42:F42"/>
    <mergeCell ref="J32:N34"/>
    <mergeCell ref="O32:S34"/>
    <mergeCell ref="T32:X34"/>
    <mergeCell ref="D29:D31"/>
    <mergeCell ref="E29:I31"/>
    <mergeCell ref="T23:X23"/>
    <mergeCell ref="A32:A34"/>
    <mergeCell ref="B32:B34"/>
    <mergeCell ref="C32:C34"/>
    <mergeCell ref="D32:D34"/>
    <mergeCell ref="E32:I34"/>
    <mergeCell ref="J29:N31"/>
    <mergeCell ref="O29:S31"/>
    <mergeCell ref="T29:X31"/>
    <mergeCell ref="A29:A31"/>
    <mergeCell ref="B29:B31"/>
    <mergeCell ref="C29:C31"/>
    <mergeCell ref="D26:D27"/>
    <mergeCell ref="E27:I27"/>
    <mergeCell ref="J27:N27"/>
    <mergeCell ref="O27:S27"/>
    <mergeCell ref="T27:X27"/>
    <mergeCell ref="J25:N25"/>
    <mergeCell ref="O25:S25"/>
    <mergeCell ref="T25:X25"/>
    <mergeCell ref="A26:A27"/>
    <mergeCell ref="B26:B27"/>
    <mergeCell ref="C26:C27"/>
    <mergeCell ref="O21:S21"/>
    <mergeCell ref="T21:X21"/>
    <mergeCell ref="A22:A23"/>
    <mergeCell ref="B22:B23"/>
    <mergeCell ref="C22:C23"/>
    <mergeCell ref="D22:D23"/>
    <mergeCell ref="E23:I23"/>
    <mergeCell ref="J23:N23"/>
    <mergeCell ref="O23:S23"/>
    <mergeCell ref="A20:A21"/>
    <mergeCell ref="B20:B21"/>
    <mergeCell ref="C20:C21"/>
    <mergeCell ref="D20:D21"/>
    <mergeCell ref="E21:I21"/>
    <mergeCell ref="J21:N21"/>
    <mergeCell ref="A24:A25"/>
    <mergeCell ref="B24:B25"/>
    <mergeCell ref="C24:C25"/>
    <mergeCell ref="D24:D25"/>
    <mergeCell ref="E25:I25"/>
    <mergeCell ref="J19:N19"/>
    <mergeCell ref="O19:S19"/>
    <mergeCell ref="T19:X19"/>
    <mergeCell ref="A18:A19"/>
    <mergeCell ref="B18:B19"/>
    <mergeCell ref="C18:C19"/>
    <mergeCell ref="D18:D19"/>
    <mergeCell ref="E19:I19"/>
    <mergeCell ref="A15:A16"/>
    <mergeCell ref="B15:B16"/>
    <mergeCell ref="E15:I15"/>
    <mergeCell ref="J15:N15"/>
    <mergeCell ref="O15:S15"/>
    <mergeCell ref="T15:X15"/>
    <mergeCell ref="C3:F3"/>
    <mergeCell ref="H9:I9"/>
    <mergeCell ref="G11:I11"/>
    <mergeCell ref="G13:I13"/>
  </mergeCells>
  <conditionalFormatting sqref="E18:X18 E20:X20 E22:X22">
    <cfRule type="cellIs" dxfId="2" priority="7" stopIfTrue="1" operator="greaterThan">
      <formula>0</formula>
    </cfRule>
  </conditionalFormatting>
  <conditionalFormatting sqref="E24:X24">
    <cfRule type="cellIs" dxfId="1" priority="4" stopIfTrue="1" operator="greaterThan">
      <formula>0</formula>
    </cfRule>
  </conditionalFormatting>
  <conditionalFormatting sqref="E26:X26">
    <cfRule type="cellIs" dxfId="0" priority="1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11</vt:i4>
      </vt:variant>
    </vt:vector>
  </HeadingPairs>
  <TitlesOfParts>
    <vt:vector size="15" baseType="lpstr">
      <vt:lpstr>ORÇAMENTO</vt:lpstr>
      <vt:lpstr>RESUMO</vt:lpstr>
      <vt:lpstr>Cronograma Mensal</vt:lpstr>
      <vt:lpstr>C.F.F.</vt:lpstr>
      <vt:lpstr>'Cronograma Mensal'!__xlnm_Print_Area_4</vt:lpstr>
      <vt:lpstr>C.F.F.!Area_de_impressao</vt:lpstr>
      <vt:lpstr>'Cronograma Mensal'!Area_de_impressao</vt:lpstr>
      <vt:lpstr>ORÇAMENTO!Area_de_impressao</vt:lpstr>
      <vt:lpstr>RESUMO!Area_de_impressao</vt:lpstr>
      <vt:lpstr>'Cronograma Mensal'!Titulos_de_impressao</vt:lpstr>
      <vt:lpstr>ORÇAMENTO!Titulos_de_impressao</vt:lpstr>
      <vt:lpstr>'Cronograma Mensal'!Z_30999B9E_2E65_4663_976F_9A54CE05102E__wvu_PrintArea</vt:lpstr>
      <vt:lpstr>'Cronograma Mensal'!Z_37FA8F07_9D7A_418D_BC30_0AE0C3739A19__wvu_PrintArea</vt:lpstr>
      <vt:lpstr>'Cronograma Mensal'!Z_50160325_FDD6_4995_897D_2F4F0C6430EC__wvu_PrintArea</vt:lpstr>
      <vt:lpstr>'Cronograma Mensal'!Z_CE6D2F78_279A_48FF_B90B_4CA40BF0D3DA__wvu_PrintArea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</dc:creator>
  <cp:lastModifiedBy>Diego</cp:lastModifiedBy>
  <cp:lastPrinted>2022-09-13T18:00:25Z</cp:lastPrinted>
  <dcterms:created xsi:type="dcterms:W3CDTF">2021-06-21T12:00:22Z</dcterms:created>
  <dcterms:modified xsi:type="dcterms:W3CDTF">2022-09-13T18:55:43Z</dcterms:modified>
</cp:coreProperties>
</file>